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fdcfe3eb686626/Documents/RAAB/RAAB Pres/"/>
    </mc:Choice>
  </mc:AlternateContent>
  <xr:revisionPtr revIDLastSave="0" documentId="8_{9846E3F0-804C-47F1-8BF2-5C7C9C80435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tmt of Financial Position" sheetId="4" r:id="rId1"/>
    <sheet name="Statement of Activity FYTD" sheetId="1" r:id="rId2"/>
    <sheet name="Stmt of Activt - April" sheetId="2" r:id="rId3"/>
    <sheet name="Stmt of Activity - by Spor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4" l="1"/>
  <c r="B59" i="4"/>
  <c r="B64" i="4" s="1"/>
  <c r="B65" i="4" s="1"/>
  <c r="B68" i="4" s="1"/>
  <c r="B28" i="4"/>
  <c r="B29" i="4" s="1"/>
  <c r="B30" i="4" s="1"/>
  <c r="B20" i="4"/>
  <c r="B15" i="4"/>
  <c r="B17" i="4" s="1"/>
  <c r="B21" i="4" s="1"/>
  <c r="B22" i="4" s="1"/>
  <c r="T68" i="3"/>
  <c r="T69" i="3" s="1"/>
  <c r="T70" i="3" s="1"/>
  <c r="J68" i="3"/>
  <c r="J69" i="3" s="1"/>
  <c r="J70" i="3" s="1"/>
  <c r="I68" i="3"/>
  <c r="I69" i="3" s="1"/>
  <c r="I70" i="3" s="1"/>
  <c r="D68" i="3"/>
  <c r="D69" i="3" s="1"/>
  <c r="D70" i="3" s="1"/>
  <c r="C68" i="3"/>
  <c r="C69" i="3"/>
  <c r="C70" i="3" s="1"/>
  <c r="E69" i="3"/>
  <c r="F69" i="3"/>
  <c r="G69" i="3"/>
  <c r="H69" i="3"/>
  <c r="K69" i="3"/>
  <c r="K70" i="3" s="1"/>
  <c r="L69" i="3"/>
  <c r="L70" i="3" s="1"/>
  <c r="M69" i="3"/>
  <c r="M70" i="3" s="1"/>
  <c r="N69" i="3"/>
  <c r="N70" i="3" s="1"/>
  <c r="O69" i="3"/>
  <c r="O70" i="3" s="1"/>
  <c r="S69" i="3"/>
  <c r="E70" i="3"/>
  <c r="F70" i="3"/>
  <c r="G70" i="3"/>
  <c r="H70" i="3"/>
  <c r="S70" i="3"/>
  <c r="B70" i="3"/>
  <c r="B69" i="3"/>
  <c r="R66" i="3"/>
  <c r="U66" i="3" s="1"/>
  <c r="R65" i="3"/>
  <c r="U65" i="3" s="1"/>
  <c r="Q64" i="3"/>
  <c r="R64" i="3" s="1"/>
  <c r="B63" i="3"/>
  <c r="B64" i="3" s="1"/>
  <c r="U64" i="3" s="1"/>
  <c r="U62" i="3"/>
  <c r="R60" i="3"/>
  <c r="U60" i="3" s="1"/>
  <c r="R58" i="3"/>
  <c r="U58" i="3" s="1"/>
  <c r="O57" i="3"/>
  <c r="M57" i="3"/>
  <c r="L57" i="3"/>
  <c r="Q56" i="3"/>
  <c r="R56" i="3" s="1"/>
  <c r="B56" i="3"/>
  <c r="U56" i="3" s="1"/>
  <c r="R55" i="3"/>
  <c r="U55" i="3" s="1"/>
  <c r="U54" i="3"/>
  <c r="O53" i="3"/>
  <c r="M53" i="3"/>
  <c r="L53" i="3"/>
  <c r="K53" i="3"/>
  <c r="K57" i="3" s="1"/>
  <c r="H53" i="3"/>
  <c r="H57" i="3" s="1"/>
  <c r="F53" i="3"/>
  <c r="F57" i="3" s="1"/>
  <c r="U52" i="3"/>
  <c r="B51" i="3"/>
  <c r="B53" i="3" s="1"/>
  <c r="U50" i="3"/>
  <c r="U48" i="3"/>
  <c r="U47" i="3"/>
  <c r="U46" i="3"/>
  <c r="T45" i="3"/>
  <c r="T53" i="3" s="1"/>
  <c r="T57" i="3" s="1"/>
  <c r="J45" i="3"/>
  <c r="J53" i="3" s="1"/>
  <c r="J57" i="3" s="1"/>
  <c r="I45" i="3"/>
  <c r="I53" i="3" s="1"/>
  <c r="I57" i="3" s="1"/>
  <c r="E45" i="3"/>
  <c r="E53" i="3" s="1"/>
  <c r="E57" i="3" s="1"/>
  <c r="D45" i="3"/>
  <c r="D53" i="3" s="1"/>
  <c r="D57" i="3" s="1"/>
  <c r="C45" i="3"/>
  <c r="C53" i="3" s="1"/>
  <c r="C57" i="3" s="1"/>
  <c r="U44" i="3"/>
  <c r="U43" i="3"/>
  <c r="U41" i="3"/>
  <c r="U40" i="3"/>
  <c r="U39" i="3"/>
  <c r="U38" i="3"/>
  <c r="Q36" i="3"/>
  <c r="R36" i="3" s="1"/>
  <c r="U36" i="3" s="1"/>
  <c r="R35" i="3"/>
  <c r="U35" i="3" s="1"/>
  <c r="Q33" i="3"/>
  <c r="R32" i="3"/>
  <c r="U32" i="3" s="1"/>
  <c r="R31" i="3"/>
  <c r="U31" i="3" s="1"/>
  <c r="R30" i="3"/>
  <c r="U30" i="3" s="1"/>
  <c r="R29" i="3"/>
  <c r="U29" i="3" s="1"/>
  <c r="R27" i="3"/>
  <c r="U27" i="3" s="1"/>
  <c r="Q26" i="3"/>
  <c r="R26" i="3" s="1"/>
  <c r="N26" i="3"/>
  <c r="K26" i="3"/>
  <c r="S25" i="3"/>
  <c r="S26" i="3" s="1"/>
  <c r="H25" i="3"/>
  <c r="E25" i="3"/>
  <c r="E26" i="3" s="1"/>
  <c r="U24" i="3"/>
  <c r="S23" i="3"/>
  <c r="D23" i="3"/>
  <c r="U23" i="3" s="1"/>
  <c r="U22" i="3"/>
  <c r="U21" i="3"/>
  <c r="F19" i="3"/>
  <c r="F25" i="3" s="1"/>
  <c r="B19" i="3"/>
  <c r="B25" i="3" s="1"/>
  <c r="U18" i="3"/>
  <c r="U17" i="3"/>
  <c r="U16" i="3"/>
  <c r="U15" i="3"/>
  <c r="Q13" i="3"/>
  <c r="R13" i="3" s="1"/>
  <c r="N13" i="3"/>
  <c r="K13" i="3"/>
  <c r="H13" i="3"/>
  <c r="G13" i="3"/>
  <c r="G26" i="3" s="1"/>
  <c r="F13" i="3"/>
  <c r="R12" i="3"/>
  <c r="U12" i="3" s="1"/>
  <c r="R11" i="3"/>
  <c r="U11" i="3" s="1"/>
  <c r="R10" i="3"/>
  <c r="U10" i="3" s="1"/>
  <c r="R9" i="3"/>
  <c r="U9" i="3" s="1"/>
  <c r="R8" i="3"/>
  <c r="U8" i="3" s="1"/>
  <c r="B63" i="2"/>
  <c r="B64" i="2" s="1"/>
  <c r="B56" i="2"/>
  <c r="B51" i="2"/>
  <c r="B45" i="2"/>
  <c r="B53" i="2" s="1"/>
  <c r="B36" i="2"/>
  <c r="B33" i="2"/>
  <c r="B57" i="2" s="1"/>
  <c r="B23" i="2"/>
  <c r="B25" i="2" s="1"/>
  <c r="B26" i="2" s="1"/>
  <c r="B19" i="2"/>
  <c r="B13" i="2"/>
  <c r="B108" i="1"/>
  <c r="B107" i="1"/>
  <c r="B100" i="1"/>
  <c r="B92" i="1"/>
  <c r="B84" i="1"/>
  <c r="B79" i="1"/>
  <c r="B94" i="1" s="1"/>
  <c r="B70" i="1"/>
  <c r="B64" i="1"/>
  <c r="B101" i="1" s="1"/>
  <c r="B50" i="1"/>
  <c r="B49" i="1"/>
  <c r="B41" i="1"/>
  <c r="B30" i="1"/>
  <c r="B17" i="1"/>
  <c r="B51" i="1" s="1"/>
  <c r="B69" i="4" l="1"/>
  <c r="U45" i="3"/>
  <c r="D25" i="3"/>
  <c r="D26" i="3" s="1"/>
  <c r="Q57" i="3"/>
  <c r="R57" i="3" s="1"/>
  <c r="F26" i="3"/>
  <c r="H26" i="3"/>
  <c r="U53" i="3"/>
  <c r="B57" i="3"/>
  <c r="U57" i="3" s="1"/>
  <c r="B26" i="3"/>
  <c r="R33" i="3"/>
  <c r="U33" i="3" s="1"/>
  <c r="U63" i="3"/>
  <c r="U19" i="3"/>
  <c r="U51" i="3"/>
  <c r="U13" i="3"/>
  <c r="U25" i="3" l="1"/>
  <c r="U26" i="3"/>
</calcChain>
</file>

<file path=xl/sharedStrings.xml><?xml version="1.0" encoding="utf-8"?>
<sst xmlns="http://schemas.openxmlformats.org/spreadsheetml/2006/main" count="337" uniqueCount="182">
  <si>
    <t>Rio Americano Athletic Boosters, Inc.</t>
  </si>
  <si>
    <t>Statement of Activity</t>
  </si>
  <si>
    <t>June 1, 2025-April 30, 2026</t>
  </si>
  <si>
    <t>Revenue</t>
  </si>
  <si>
    <t>General Fundraising Income</t>
  </si>
  <si>
    <t>Accrued Investment Income</t>
  </si>
  <si>
    <t>Banner Advertising - RAAB General Fund</t>
  </si>
  <si>
    <t>CPR Class Income</t>
  </si>
  <si>
    <t>Firework Booth</t>
  </si>
  <si>
    <t>General Fund Donations</t>
  </si>
  <si>
    <t>Golf tournament</t>
  </si>
  <si>
    <t>Hall of Fame</t>
  </si>
  <si>
    <t>Legacy brick sales</t>
  </si>
  <si>
    <t>Membership</t>
  </si>
  <si>
    <t>Total for General Fundraising Income</t>
  </si>
  <si>
    <t>Team Fundraising Income</t>
  </si>
  <si>
    <t>Apparel Sales</t>
  </si>
  <si>
    <t>Banner Advertising - Team Designated</t>
  </si>
  <si>
    <t>Baseball Pasta Feed</t>
  </si>
  <si>
    <t>Cheer Pasta Feed</t>
  </si>
  <si>
    <t>Cheer Summer Program</t>
  </si>
  <si>
    <t>Cookie Dough Sales</t>
  </si>
  <si>
    <t>Designated Sport Donation</t>
  </si>
  <si>
    <t>Football Golf Tournament</t>
  </si>
  <si>
    <t>Fundraising Program</t>
  </si>
  <si>
    <t>SchoolFundr</t>
  </si>
  <si>
    <t>Vertical Raise Trust</t>
  </si>
  <si>
    <t>Total for Fundraising Program</t>
  </si>
  <si>
    <t>Jack Scott Tournament</t>
  </si>
  <si>
    <t>School/District Support</t>
  </si>
  <si>
    <t>Snack Bar Income</t>
  </si>
  <si>
    <t>B. Basketball Snack Bar Income</t>
  </si>
  <si>
    <t>Boys Volleyball Snack Bar Income</t>
  </si>
  <si>
    <t>Boys Water Polo Snack Bar Income</t>
  </si>
  <si>
    <t>Football Snack Bar Income</t>
  </si>
  <si>
    <t>G. Basketball Snack Bar Income</t>
  </si>
  <si>
    <t>Girls Soccer Snack Bar Income</t>
  </si>
  <si>
    <t>Girls Water Polo Snack Bar Income</t>
  </si>
  <si>
    <t>Total for Snack Bar Income</t>
  </si>
  <si>
    <t>Summer Camp Fundraiser</t>
  </si>
  <si>
    <t>Summer Program Income</t>
  </si>
  <si>
    <t>Team Event Income</t>
  </si>
  <si>
    <t>Tournament Income</t>
  </si>
  <si>
    <t>Soccer Tournament Income</t>
  </si>
  <si>
    <t>Swim Invitational Income</t>
  </si>
  <si>
    <t>Water Polo Tournament</t>
  </si>
  <si>
    <t>Total for Tournament Income</t>
  </si>
  <si>
    <t>Total for Team Fundraising Income</t>
  </si>
  <si>
    <t>Total for Revenue</t>
  </si>
  <si>
    <t>Gross Profit</t>
  </si>
  <si>
    <t>Expenditures</t>
  </si>
  <si>
    <t>Administrative Expenses</t>
  </si>
  <si>
    <t>Annual Charitable Tax Fee</t>
  </si>
  <si>
    <t>Bank Charges</t>
  </si>
  <si>
    <t>Donation Incentives</t>
  </si>
  <si>
    <t>HUDL</t>
  </si>
  <si>
    <t>Liability Insurance</t>
  </si>
  <si>
    <t>Postage</t>
  </si>
  <si>
    <t>Tax Return</t>
  </si>
  <si>
    <t>Technology</t>
  </si>
  <si>
    <t>Website</t>
  </si>
  <si>
    <t>Total for Administrative Expenses</t>
  </si>
  <si>
    <t>General Fundraising Expenses</t>
  </si>
  <si>
    <t>Banner Expense - General</t>
  </si>
  <si>
    <t>Fireworks Booth</t>
  </si>
  <si>
    <t>Golf Tournament</t>
  </si>
  <si>
    <t>Hall of Fame Expense</t>
  </si>
  <si>
    <t>Total for General Fundraising Expenses</t>
  </si>
  <si>
    <t>Sports Team Expenses</t>
  </si>
  <si>
    <t>Athletic Equipment</t>
  </si>
  <si>
    <t>Capital Equipment</t>
  </si>
  <si>
    <t>Coach Training/Certifications</t>
  </si>
  <si>
    <t>Coaches Apparel</t>
  </si>
  <si>
    <t>Field Maintenance</t>
  </si>
  <si>
    <t>General Programs Expense</t>
  </si>
  <si>
    <t>General Programs Expense - Covered by RAAB</t>
  </si>
  <si>
    <t>Total for General Programs Expense</t>
  </si>
  <si>
    <t>Senior gifts</t>
  </si>
  <si>
    <t>Stipends</t>
  </si>
  <si>
    <t>Athletic Trainer</t>
  </si>
  <si>
    <t>Direct Pay (1099)</t>
  </si>
  <si>
    <t>Total for Stipends</t>
  </si>
  <si>
    <t>Team Awards/Celebration</t>
  </si>
  <si>
    <t>Team Camps</t>
  </si>
  <si>
    <t>Team Meals</t>
  </si>
  <si>
    <t>Team Travel</t>
  </si>
  <si>
    <t>Team Uniforms</t>
  </si>
  <si>
    <t>Player Packs</t>
  </si>
  <si>
    <t>Team Uniforms - Covered by RAAB</t>
  </si>
  <si>
    <t>Total for Team Uniforms</t>
  </si>
  <si>
    <t>Tournament Fees</t>
  </si>
  <si>
    <t>Total for Sports Team Expenses</t>
  </si>
  <si>
    <t>Team Fundraising Expenses</t>
  </si>
  <si>
    <t>Jack Scott Tournament costs</t>
  </si>
  <si>
    <t>Snack Bar Expense</t>
  </si>
  <si>
    <t>Total for Team Fundraising Expenses</t>
  </si>
  <si>
    <t>Total for Expenditures</t>
  </si>
  <si>
    <t>Net Operating Revenue</t>
  </si>
  <si>
    <t>Other Revenue</t>
  </si>
  <si>
    <t>Interest Income</t>
  </si>
  <si>
    <t>Pass-Through Income</t>
  </si>
  <si>
    <t>Total for Pass-Through Income</t>
  </si>
  <si>
    <t>Total for Other Revenue</t>
  </si>
  <si>
    <t>Net Other Revenue</t>
  </si>
  <si>
    <t>Net Revenue</t>
  </si>
  <si>
    <t/>
  </si>
  <si>
    <t>Total</t>
  </si>
  <si>
    <t>Cash Basis Friday, May 08, 2026 08:06 PM GMTZ</t>
  </si>
  <si>
    <t>April 1-30, 2026</t>
  </si>
  <si>
    <t>Cash Basis Friday, May 08, 2026 08:07 PM GMTZ</t>
  </si>
  <si>
    <t>Baseball</t>
  </si>
  <si>
    <t>Basketball - Boys</t>
  </si>
  <si>
    <t>Basketball - Girls</t>
  </si>
  <si>
    <t>Cheer</t>
  </si>
  <si>
    <t>Golf - Boys</t>
  </si>
  <si>
    <t>Golf - Girls</t>
  </si>
  <si>
    <t>Lacrosse - Girls</t>
  </si>
  <si>
    <t>Soccer - Boys</t>
  </si>
  <si>
    <t>Soccer - Girls</t>
  </si>
  <si>
    <t>Softball</t>
  </si>
  <si>
    <t>Swim &amp; Dive</t>
  </si>
  <si>
    <t>Tennis - Boys</t>
  </si>
  <si>
    <t>Tennis - Girls</t>
  </si>
  <si>
    <t>Track &amp; Field</t>
  </si>
  <si>
    <t>Unrestricted - General Fund</t>
  </si>
  <si>
    <t>Administration</t>
  </si>
  <si>
    <t>Total for Unrestricted - General Fund</t>
  </si>
  <si>
    <t>Volleyball - Boys</t>
  </si>
  <si>
    <t>Wrestling</t>
  </si>
  <si>
    <t>Beginning Balance</t>
  </si>
  <si>
    <t>Covered by RAAB General</t>
  </si>
  <si>
    <t>Adjustment to last month's balance</t>
  </si>
  <si>
    <t>New Ending Balance</t>
  </si>
  <si>
    <t>Statement of Financial Position</t>
  </si>
  <si>
    <t>As of Apr 30, 2026</t>
  </si>
  <si>
    <t>Assets</t>
  </si>
  <si>
    <t>Current Assets</t>
  </si>
  <si>
    <t>Bank Accounts</t>
  </si>
  <si>
    <t>Bank of America Checking 2</t>
  </si>
  <si>
    <t>BofA Savings 2</t>
  </si>
  <si>
    <t>CD Investments</t>
  </si>
  <si>
    <t>CD Investment - Maturity 9.18.26 @ 3.25%</t>
  </si>
  <si>
    <t>CD Investments - Maturity 5.8.26 @ 3.75%</t>
  </si>
  <si>
    <t>Total for CD Investments</t>
  </si>
  <si>
    <t>PayPal - RAAB</t>
  </si>
  <si>
    <t>Total for Bank Accounts</t>
  </si>
  <si>
    <t>Other Current Assets</t>
  </si>
  <si>
    <t>Undeposited Funds</t>
  </si>
  <si>
    <t>Total for Other Current Assets</t>
  </si>
  <si>
    <t>Total for Current Assets</t>
  </si>
  <si>
    <t>Total for Assets</t>
  </si>
  <si>
    <t>Liabilities and Equity</t>
  </si>
  <si>
    <t>Liabilities</t>
  </si>
  <si>
    <t>Current Liabilities</t>
  </si>
  <si>
    <t>Other Current Liabilities</t>
  </si>
  <si>
    <t>California Department of Tax and Fee Administration Payable</t>
  </si>
  <si>
    <t>Total for Other Current Liabilities</t>
  </si>
  <si>
    <t>Total for Current Liabilities</t>
  </si>
  <si>
    <t>Total for Liabilities</t>
  </si>
  <si>
    <t>Equity</t>
  </si>
  <si>
    <t>Restricted Net Assets</t>
  </si>
  <si>
    <t>Field of Dreams</t>
  </si>
  <si>
    <t>Team Funds</t>
  </si>
  <si>
    <t>Athletic Director</t>
  </si>
  <si>
    <t>Cross Country</t>
  </si>
  <si>
    <t>Flag Football</t>
  </si>
  <si>
    <t>Football</t>
  </si>
  <si>
    <t>Lacrosse - Boys</t>
  </si>
  <si>
    <t>Volleyball - Girls</t>
  </si>
  <si>
    <t>Water Polo - Boys</t>
  </si>
  <si>
    <t>Water Polo - Boys - Scoreboard</t>
  </si>
  <si>
    <t>Total for Water Polo - Boys</t>
  </si>
  <si>
    <t>Water Polo - Girls</t>
  </si>
  <si>
    <t>Water Polo - Girls - Scoreboard</t>
  </si>
  <si>
    <t>Total for Water Polo - Girls</t>
  </si>
  <si>
    <t>Total for Team Funds</t>
  </si>
  <si>
    <t>Total for Restricted Net Assets</t>
  </si>
  <si>
    <t>Unrestricted Net Assets</t>
  </si>
  <si>
    <t>Total for Equity</t>
  </si>
  <si>
    <t>Total for Liabilities and Equity</t>
  </si>
  <si>
    <t>Cash Basis Friday, May 08, 2026 09:03 PM GMTZ</t>
  </si>
  <si>
    <t>CD Investment - Maturity 10.27.26 @ 3.20%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</si>
</sst>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\$#,##0.00"/>
  </numFmts>
  <fonts count="10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1"/>
    <xf numFmtId="0" fontId="2" fillId="0" borderId="0"/>
    <xf numFmtId="0" fontId="2" fillId="0" borderId="2"/>
  </cellStyleXfs>
  <cellXfs count="2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/>
    </xf>
    <xf numFmtId="0" fontId="4" fillId="0" borderId="1" xfId="2" applyFont="1" applyAlignment="1">
      <alignment horizontal="center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164" fontId="5" fillId="0" borderId="2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43" fontId="9" fillId="0" borderId="0" xfId="1" applyFont="1" applyAlignment="1">
      <alignment horizontal="left" wrapText="1"/>
    </xf>
    <xf numFmtId="43" fontId="9" fillId="0" borderId="0" xfId="1" applyFont="1"/>
    <xf numFmtId="43" fontId="9" fillId="0" borderId="0" xfId="1" applyFont="1" applyAlignment="1">
      <alignment wrapText="1"/>
    </xf>
    <xf numFmtId="0" fontId="3" fillId="0" borderId="0" xfId="0" applyFont="1" applyAlignment="1">
      <alignment horizontal="left" wrapText="1" indent="4"/>
    </xf>
    <xf numFmtId="0" fontId="5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5"/>
    </xf>
    <xf numFmtId="0" fontId="5" fillId="0" borderId="0" xfId="0" applyFont="1" applyAlignment="1">
      <alignment horizontal="left" wrapText="1" indent="4"/>
    </xf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Comma" xfId="1" builtinId="3"/>
    <cellStyle name="GroupedCellStyle" xfId="3" xr:uid="{00000000-0005-0000-0000-000007000000}"/>
    <cellStyle name="HeaderCellStyle" xfId="2" xr:uid="{00000000-0005-0000-0000-000006000000}"/>
    <cellStyle name="Normal" xfId="0" builtinId="0"/>
    <cellStyle name="TotalCellStyle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5CA26-4019-4750-987C-F4FD79B2F614}">
  <dimension ref="A1:B73"/>
  <sheetViews>
    <sheetView tabSelected="1" workbookViewId="0">
      <selection activeCell="A15" sqref="A15"/>
    </sheetView>
  </sheetViews>
  <sheetFormatPr defaultColWidth="11.25" defaultRowHeight="15.75" x14ac:dyDescent="0.25"/>
  <cols>
    <col min="1" max="1" width="51.375" style="1" customWidth="1"/>
    <col min="2" max="2" width="17" style="1" customWidth="1"/>
  </cols>
  <sheetData>
    <row r="1" spans="1:2" x14ac:dyDescent="0.25">
      <c r="A1" s="22" t="s">
        <v>0</v>
      </c>
      <c r="B1" s="23"/>
    </row>
    <row r="2" spans="1:2" x14ac:dyDescent="0.25">
      <c r="A2" s="24" t="s">
        <v>133</v>
      </c>
      <c r="B2" s="23"/>
    </row>
    <row r="3" spans="1:2" x14ac:dyDescent="0.25">
      <c r="A3" s="25" t="s">
        <v>134</v>
      </c>
      <c r="B3" s="23"/>
    </row>
    <row r="5" spans="1:2" x14ac:dyDescent="0.25">
      <c r="A5" s="9" t="s">
        <v>105</v>
      </c>
      <c r="B5" s="9" t="s">
        <v>106</v>
      </c>
    </row>
    <row r="6" spans="1:2" x14ac:dyDescent="0.25">
      <c r="A6" s="2" t="s">
        <v>135</v>
      </c>
    </row>
    <row r="7" spans="1:2" x14ac:dyDescent="0.25">
      <c r="A7" s="3" t="s">
        <v>136</v>
      </c>
    </row>
    <row r="8" spans="1:2" x14ac:dyDescent="0.25">
      <c r="A8" s="4" t="s">
        <v>137</v>
      </c>
    </row>
    <row r="9" spans="1:2" x14ac:dyDescent="0.25">
      <c r="A9" s="6" t="s">
        <v>138</v>
      </c>
      <c r="B9" s="11">
        <v>211423.98</v>
      </c>
    </row>
    <row r="10" spans="1:2" x14ac:dyDescent="0.25">
      <c r="A10" s="6" t="s">
        <v>139</v>
      </c>
      <c r="B10" s="11">
        <v>34754.629999999997</v>
      </c>
    </row>
    <row r="11" spans="1:2" x14ac:dyDescent="0.25">
      <c r="A11" s="6" t="s">
        <v>140</v>
      </c>
      <c r="B11" s="11">
        <v>0</v>
      </c>
    </row>
    <row r="12" spans="1:2" x14ac:dyDescent="0.25">
      <c r="A12" s="18" t="s">
        <v>181</v>
      </c>
      <c r="B12" s="11">
        <v>70237.06</v>
      </c>
    </row>
    <row r="13" spans="1:2" x14ac:dyDescent="0.25">
      <c r="A13" s="18" t="s">
        <v>141</v>
      </c>
      <c r="B13" s="11">
        <v>69707.8</v>
      </c>
    </row>
    <row r="14" spans="1:2" x14ac:dyDescent="0.25">
      <c r="A14" s="18" t="s">
        <v>142</v>
      </c>
      <c r="B14" s="11">
        <v>69633.570000000007</v>
      </c>
    </row>
    <row r="15" spans="1:2" x14ac:dyDescent="0.25">
      <c r="A15" s="19" t="s">
        <v>143</v>
      </c>
      <c r="B15" s="12">
        <f>B11+B12+B13+B14</f>
        <v>209578.43</v>
      </c>
    </row>
    <row r="16" spans="1:2" x14ac:dyDescent="0.25">
      <c r="A16" s="6" t="s">
        <v>144</v>
      </c>
      <c r="B16" s="11">
        <v>10</v>
      </c>
    </row>
    <row r="17" spans="1:2" x14ac:dyDescent="0.25">
      <c r="A17" s="7" t="s">
        <v>145</v>
      </c>
      <c r="B17" s="12">
        <f>B8+B9+B10+B15+B16</f>
        <v>455767.04000000004</v>
      </c>
    </row>
    <row r="18" spans="1:2" x14ac:dyDescent="0.25">
      <c r="A18" s="4" t="s">
        <v>146</v>
      </c>
    </row>
    <row r="19" spans="1:2" x14ac:dyDescent="0.25">
      <c r="A19" s="6" t="s">
        <v>147</v>
      </c>
      <c r="B19" s="11">
        <v>0</v>
      </c>
    </row>
    <row r="20" spans="1:2" x14ac:dyDescent="0.25">
      <c r="A20" s="7" t="s">
        <v>148</v>
      </c>
      <c r="B20" s="12">
        <f>B18+B19</f>
        <v>0</v>
      </c>
    </row>
    <row r="21" spans="1:2" x14ac:dyDescent="0.25">
      <c r="A21" s="5" t="s">
        <v>149</v>
      </c>
      <c r="B21" s="12">
        <f>B7+B17+B20</f>
        <v>455767.04000000004</v>
      </c>
    </row>
    <row r="22" spans="1:2" x14ac:dyDescent="0.25">
      <c r="A22" s="8" t="s">
        <v>150</v>
      </c>
      <c r="B22" s="12">
        <f>B21</f>
        <v>455767.04000000004</v>
      </c>
    </row>
    <row r="23" spans="1:2" x14ac:dyDescent="0.25">
      <c r="A23" s="2" t="s">
        <v>151</v>
      </c>
    </row>
    <row r="24" spans="1:2" x14ac:dyDescent="0.25">
      <c r="A24" s="3" t="s">
        <v>152</v>
      </c>
    </row>
    <row r="25" spans="1:2" x14ac:dyDescent="0.25">
      <c r="A25" s="4" t="s">
        <v>153</v>
      </c>
    </row>
    <row r="26" spans="1:2" x14ac:dyDescent="0.25">
      <c r="A26" s="6" t="s">
        <v>154</v>
      </c>
    </row>
    <row r="27" spans="1:2" x14ac:dyDescent="0.25">
      <c r="A27" s="18" t="s">
        <v>155</v>
      </c>
      <c r="B27" s="11">
        <v>0</v>
      </c>
    </row>
    <row r="28" spans="1:2" x14ac:dyDescent="0.25">
      <c r="A28" s="19" t="s">
        <v>156</v>
      </c>
      <c r="B28" s="12">
        <f>B26+B27</f>
        <v>0</v>
      </c>
    </row>
    <row r="29" spans="1:2" x14ac:dyDescent="0.25">
      <c r="A29" s="7" t="s">
        <v>157</v>
      </c>
      <c r="B29" s="12">
        <f>B25+B28</f>
        <v>0</v>
      </c>
    </row>
    <row r="30" spans="1:2" x14ac:dyDescent="0.25">
      <c r="A30" s="5" t="s">
        <v>158</v>
      </c>
      <c r="B30" s="12">
        <f>B24+B29</f>
        <v>0</v>
      </c>
    </row>
    <row r="31" spans="1:2" x14ac:dyDescent="0.25">
      <c r="A31" s="3" t="s">
        <v>159</v>
      </c>
    </row>
    <row r="32" spans="1:2" x14ac:dyDescent="0.25">
      <c r="A32" s="4" t="s">
        <v>160</v>
      </c>
      <c r="B32" s="10"/>
    </row>
    <row r="33" spans="1:2" x14ac:dyDescent="0.25">
      <c r="A33" s="6" t="s">
        <v>161</v>
      </c>
      <c r="B33" s="11">
        <v>1162.8</v>
      </c>
    </row>
    <row r="34" spans="1:2" x14ac:dyDescent="0.25">
      <c r="A34" s="6" t="s">
        <v>28</v>
      </c>
      <c r="B34" s="11">
        <v>2000</v>
      </c>
    </row>
    <row r="35" spans="1:2" x14ac:dyDescent="0.25">
      <c r="A35" s="6" t="s">
        <v>162</v>
      </c>
      <c r="B35" s="10"/>
    </row>
    <row r="36" spans="1:2" x14ac:dyDescent="0.25">
      <c r="A36" s="18" t="s">
        <v>163</v>
      </c>
      <c r="B36" s="11">
        <v>0</v>
      </c>
    </row>
    <row r="37" spans="1:2" x14ac:dyDescent="0.25">
      <c r="A37" s="18" t="s">
        <v>110</v>
      </c>
      <c r="B37" s="11">
        <v>13331.82</v>
      </c>
    </row>
    <row r="38" spans="1:2" x14ac:dyDescent="0.25">
      <c r="A38" s="18" t="s">
        <v>111</v>
      </c>
      <c r="B38" s="11">
        <v>2829.25</v>
      </c>
    </row>
    <row r="39" spans="1:2" x14ac:dyDescent="0.25">
      <c r="A39" s="18" t="s">
        <v>112</v>
      </c>
      <c r="B39" s="11">
        <v>8063.95</v>
      </c>
    </row>
    <row r="40" spans="1:2" x14ac:dyDescent="0.25">
      <c r="A40" s="18" t="s">
        <v>113</v>
      </c>
      <c r="B40" s="11">
        <v>16359.19</v>
      </c>
    </row>
    <row r="41" spans="1:2" x14ac:dyDescent="0.25">
      <c r="A41" s="18" t="s">
        <v>164</v>
      </c>
      <c r="B41" s="11">
        <v>9482.84</v>
      </c>
    </row>
    <row r="42" spans="1:2" x14ac:dyDescent="0.25">
      <c r="A42" s="18" t="s">
        <v>165</v>
      </c>
      <c r="B42" s="11">
        <v>-19.05</v>
      </c>
    </row>
    <row r="43" spans="1:2" x14ac:dyDescent="0.25">
      <c r="A43" s="18" t="s">
        <v>166</v>
      </c>
      <c r="B43" s="11">
        <v>3051.54</v>
      </c>
    </row>
    <row r="44" spans="1:2" x14ac:dyDescent="0.25">
      <c r="A44" s="18" t="s">
        <v>114</v>
      </c>
      <c r="B44" s="11">
        <v>2889.31</v>
      </c>
    </row>
    <row r="45" spans="1:2" x14ac:dyDescent="0.25">
      <c r="A45" s="18" t="s">
        <v>115</v>
      </c>
      <c r="B45" s="11">
        <v>2123.4299999999998</v>
      </c>
    </row>
    <row r="46" spans="1:2" x14ac:dyDescent="0.25">
      <c r="A46" s="18" t="s">
        <v>167</v>
      </c>
      <c r="B46" s="11">
        <v>1723.48</v>
      </c>
    </row>
    <row r="47" spans="1:2" x14ac:dyDescent="0.25">
      <c r="A47" s="18" t="s">
        <v>116</v>
      </c>
      <c r="B47" s="11">
        <v>14953.4</v>
      </c>
    </row>
    <row r="48" spans="1:2" x14ac:dyDescent="0.25">
      <c r="A48" s="18" t="s">
        <v>117</v>
      </c>
      <c r="B48" s="11">
        <v>3467.78</v>
      </c>
    </row>
    <row r="49" spans="1:2" x14ac:dyDescent="0.25">
      <c r="A49" s="18" t="s">
        <v>118</v>
      </c>
      <c r="B49" s="11">
        <v>6886.14</v>
      </c>
    </row>
    <row r="50" spans="1:2" x14ac:dyDescent="0.25">
      <c r="A50" s="18" t="s">
        <v>119</v>
      </c>
      <c r="B50" s="11">
        <v>13658.24</v>
      </c>
    </row>
    <row r="51" spans="1:2" x14ac:dyDescent="0.25">
      <c r="A51" s="18" t="s">
        <v>120</v>
      </c>
      <c r="B51" s="11">
        <v>10058.56</v>
      </c>
    </row>
    <row r="52" spans="1:2" x14ac:dyDescent="0.25">
      <c r="A52" s="18" t="s">
        <v>121</v>
      </c>
      <c r="B52" s="11">
        <v>678.61</v>
      </c>
    </row>
    <row r="53" spans="1:2" x14ac:dyDescent="0.25">
      <c r="A53" s="18" t="s">
        <v>122</v>
      </c>
      <c r="B53" s="11">
        <v>2653.07</v>
      </c>
    </row>
    <row r="54" spans="1:2" x14ac:dyDescent="0.25">
      <c r="A54" s="18" t="s">
        <v>123</v>
      </c>
      <c r="B54" s="11">
        <v>6200.4</v>
      </c>
    </row>
    <row r="55" spans="1:2" x14ac:dyDescent="0.25">
      <c r="A55" s="18" t="s">
        <v>127</v>
      </c>
      <c r="B55" s="11">
        <v>6081.59</v>
      </c>
    </row>
    <row r="56" spans="1:2" x14ac:dyDescent="0.25">
      <c r="A56" s="18" t="s">
        <v>168</v>
      </c>
      <c r="B56" s="11">
        <v>1287.7</v>
      </c>
    </row>
    <row r="57" spans="1:2" x14ac:dyDescent="0.25">
      <c r="A57" s="18" t="s">
        <v>169</v>
      </c>
      <c r="B57" s="11">
        <v>9782.6</v>
      </c>
    </row>
    <row r="58" spans="1:2" x14ac:dyDescent="0.25">
      <c r="A58" s="20" t="s">
        <v>170</v>
      </c>
      <c r="B58" s="11">
        <v>2638.16</v>
      </c>
    </row>
    <row r="59" spans="1:2" x14ac:dyDescent="0.25">
      <c r="A59" s="21" t="s">
        <v>171</v>
      </c>
      <c r="B59" s="12">
        <f>B57+B58</f>
        <v>12420.76</v>
      </c>
    </row>
    <row r="60" spans="1:2" x14ac:dyDescent="0.25">
      <c r="A60" s="18" t="s">
        <v>172</v>
      </c>
      <c r="B60" s="11">
        <v>20899.849999999999</v>
      </c>
    </row>
    <row r="61" spans="1:2" x14ac:dyDescent="0.25">
      <c r="A61" s="20" t="s">
        <v>173</v>
      </c>
      <c r="B61" s="11">
        <v>6932.87</v>
      </c>
    </row>
    <row r="62" spans="1:2" x14ac:dyDescent="0.25">
      <c r="A62" s="21" t="s">
        <v>174</v>
      </c>
      <c r="B62" s="12">
        <f>B60+B61</f>
        <v>27832.719999999998</v>
      </c>
    </row>
    <row r="63" spans="1:2" x14ac:dyDescent="0.25">
      <c r="A63" s="18" t="s">
        <v>128</v>
      </c>
      <c r="B63" s="11">
        <v>4656.55</v>
      </c>
    </row>
    <row r="64" spans="1:2" x14ac:dyDescent="0.25">
      <c r="A64" s="19" t="s">
        <v>175</v>
      </c>
      <c r="B64" s="12">
        <f>B35+B36+B37+B38+B39+B40+B41+B42+B43+B44+B45+B46+B47+B48+B49+B50+B51+B52+B53+B54+B55+B56+B59+B62+B63</f>
        <v>170671.28</v>
      </c>
    </row>
    <row r="65" spans="1:2" x14ac:dyDescent="0.25">
      <c r="A65" s="7" t="s">
        <v>176</v>
      </c>
      <c r="B65" s="12">
        <f>B32+B33+B34+B64</f>
        <v>173834.08</v>
      </c>
    </row>
    <row r="66" spans="1:2" x14ac:dyDescent="0.25">
      <c r="A66" s="4" t="s">
        <v>177</v>
      </c>
      <c r="B66" s="11">
        <v>297854.450000001</v>
      </c>
    </row>
    <row r="67" spans="1:2" x14ac:dyDescent="0.25">
      <c r="A67" s="4" t="s">
        <v>104</v>
      </c>
      <c r="B67" s="11">
        <v>-15921.489999999878</v>
      </c>
    </row>
    <row r="68" spans="1:2" x14ac:dyDescent="0.25">
      <c r="A68" s="5" t="s">
        <v>178</v>
      </c>
      <c r="B68" s="12">
        <f>B31+B65+B66+B67</f>
        <v>455767.04000000108</v>
      </c>
    </row>
    <row r="69" spans="1:2" x14ac:dyDescent="0.25">
      <c r="A69" s="8" t="s">
        <v>179</v>
      </c>
      <c r="B69" s="12">
        <f>B30+B68</f>
        <v>455767.04000000108</v>
      </c>
    </row>
    <row r="73" spans="1:2" x14ac:dyDescent="0.25">
      <c r="A73" s="26" t="s">
        <v>180</v>
      </c>
      <c r="B73" s="23"/>
    </row>
  </sheetData>
  <mergeCells count="4">
    <mergeCell ref="A1:B1"/>
    <mergeCell ref="A2:B2"/>
    <mergeCell ref="A3:B3"/>
    <mergeCell ref="A73:B7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B114"/>
  <sheetViews>
    <sheetView workbookViewId="0">
      <selection activeCell="F21" sqref="F21"/>
    </sheetView>
  </sheetViews>
  <sheetFormatPr defaultColWidth="11.25" defaultRowHeight="15.75" x14ac:dyDescent="0.25"/>
  <cols>
    <col min="1" max="1" width="36.75" style="1" customWidth="1"/>
    <col min="2" max="2" width="17" style="1" customWidth="1"/>
  </cols>
  <sheetData>
    <row r="1" spans="1:2" x14ac:dyDescent="0.25">
      <c r="A1" s="22" t="s">
        <v>0</v>
      </c>
      <c r="B1" s="23"/>
    </row>
    <row r="2" spans="1:2" x14ac:dyDescent="0.25">
      <c r="A2" s="24" t="s">
        <v>1</v>
      </c>
      <c r="B2" s="23"/>
    </row>
    <row r="3" spans="1:2" x14ac:dyDescent="0.25">
      <c r="A3" s="25" t="s">
        <v>2</v>
      </c>
      <c r="B3" s="23"/>
    </row>
    <row r="5" spans="1:2" x14ac:dyDescent="0.25">
      <c r="A5" s="9" t="s">
        <v>105</v>
      </c>
      <c r="B5" s="9" t="s">
        <v>106</v>
      </c>
    </row>
    <row r="6" spans="1:2" x14ac:dyDescent="0.25">
      <c r="A6" s="2" t="s">
        <v>3</v>
      </c>
    </row>
    <row r="7" spans="1:2" x14ac:dyDescent="0.25">
      <c r="A7" s="3" t="s">
        <v>4</v>
      </c>
      <c r="B7" s="10"/>
    </row>
    <row r="8" spans="1:2" x14ac:dyDescent="0.25">
      <c r="A8" s="4" t="s">
        <v>5</v>
      </c>
      <c r="B8" s="11">
        <v>6408.27</v>
      </c>
    </row>
    <row r="9" spans="1:2" x14ac:dyDescent="0.25">
      <c r="A9" s="4" t="s">
        <v>6</v>
      </c>
      <c r="B9" s="11">
        <v>2100</v>
      </c>
    </row>
    <row r="10" spans="1:2" x14ac:dyDescent="0.25">
      <c r="A10" s="4" t="s">
        <v>7</v>
      </c>
      <c r="B10" s="11">
        <v>405</v>
      </c>
    </row>
    <row r="11" spans="1:2" x14ac:dyDescent="0.25">
      <c r="A11" s="4" t="s">
        <v>8</v>
      </c>
      <c r="B11" s="11">
        <v>53344.98</v>
      </c>
    </row>
    <row r="12" spans="1:2" x14ac:dyDescent="0.25">
      <c r="A12" s="4" t="s">
        <v>9</v>
      </c>
      <c r="B12" s="11">
        <v>1435.01</v>
      </c>
    </row>
    <row r="13" spans="1:2" x14ac:dyDescent="0.25">
      <c r="A13" s="4" t="s">
        <v>10</v>
      </c>
      <c r="B13" s="11">
        <v>9133.51</v>
      </c>
    </row>
    <row r="14" spans="1:2" x14ac:dyDescent="0.25">
      <c r="A14" s="4" t="s">
        <v>11</v>
      </c>
      <c r="B14" s="11">
        <v>48.05</v>
      </c>
    </row>
    <row r="15" spans="1:2" x14ac:dyDescent="0.25">
      <c r="A15" s="4" t="s">
        <v>12</v>
      </c>
      <c r="B15" s="11">
        <v>1935.8</v>
      </c>
    </row>
    <row r="16" spans="1:2" x14ac:dyDescent="0.25">
      <c r="A16" s="4" t="s">
        <v>13</v>
      </c>
      <c r="B16" s="11">
        <v>67836.03</v>
      </c>
    </row>
    <row r="17" spans="1:2" x14ac:dyDescent="0.25">
      <c r="A17" s="5" t="s">
        <v>14</v>
      </c>
      <c r="B17" s="12">
        <f>B7+B8+B9+B10+B11+B12+B13+B14+B15+B16</f>
        <v>142646.65000000002</v>
      </c>
    </row>
    <row r="18" spans="1:2" x14ac:dyDescent="0.25">
      <c r="A18" s="3" t="s">
        <v>15</v>
      </c>
      <c r="B18" s="10"/>
    </row>
    <row r="19" spans="1:2" x14ac:dyDescent="0.25">
      <c r="A19" s="4" t="s">
        <v>16</v>
      </c>
      <c r="B19" s="11">
        <v>1339</v>
      </c>
    </row>
    <row r="20" spans="1:2" x14ac:dyDescent="0.25">
      <c r="A20" s="4" t="s">
        <v>17</v>
      </c>
      <c r="B20" s="11">
        <v>900</v>
      </c>
    </row>
    <row r="21" spans="1:2" x14ac:dyDescent="0.25">
      <c r="A21" s="4" t="s">
        <v>18</v>
      </c>
      <c r="B21" s="11">
        <v>7466.44</v>
      </c>
    </row>
    <row r="22" spans="1:2" x14ac:dyDescent="0.25">
      <c r="A22" s="4" t="s">
        <v>19</v>
      </c>
      <c r="B22" s="11">
        <v>18241.22</v>
      </c>
    </row>
    <row r="23" spans="1:2" x14ac:dyDescent="0.25">
      <c r="A23" s="4" t="s">
        <v>20</v>
      </c>
      <c r="B23" s="11">
        <v>13230</v>
      </c>
    </row>
    <row r="24" spans="1:2" x14ac:dyDescent="0.25">
      <c r="A24" s="4" t="s">
        <v>21</v>
      </c>
      <c r="B24" s="11">
        <v>10646</v>
      </c>
    </row>
    <row r="25" spans="1:2" x14ac:dyDescent="0.25">
      <c r="A25" s="4" t="s">
        <v>22</v>
      </c>
      <c r="B25" s="11">
        <v>27466.07</v>
      </c>
    </row>
    <row r="26" spans="1:2" x14ac:dyDescent="0.25">
      <c r="A26" s="4" t="s">
        <v>23</v>
      </c>
      <c r="B26" s="11">
        <v>29857.53</v>
      </c>
    </row>
    <row r="27" spans="1:2" x14ac:dyDescent="0.25">
      <c r="A27" s="4" t="s">
        <v>24</v>
      </c>
      <c r="B27" s="11">
        <v>20270.310000000001</v>
      </c>
    </row>
    <row r="28" spans="1:2" x14ac:dyDescent="0.25">
      <c r="A28" s="6" t="s">
        <v>25</v>
      </c>
      <c r="B28" s="11">
        <v>80831.75</v>
      </c>
    </row>
    <row r="29" spans="1:2" x14ac:dyDescent="0.25">
      <c r="A29" s="6" t="s">
        <v>26</v>
      </c>
      <c r="B29" s="11">
        <v>34230.18</v>
      </c>
    </row>
    <row r="30" spans="1:2" x14ac:dyDescent="0.25">
      <c r="A30" s="7" t="s">
        <v>27</v>
      </c>
      <c r="B30" s="12">
        <f>B27+B28+B29</f>
        <v>135332.24</v>
      </c>
    </row>
    <row r="31" spans="1:2" x14ac:dyDescent="0.25">
      <c r="A31" s="4" t="s">
        <v>28</v>
      </c>
      <c r="B31" s="11">
        <v>3532</v>
      </c>
    </row>
    <row r="32" spans="1:2" x14ac:dyDescent="0.25">
      <c r="A32" s="4" t="s">
        <v>29</v>
      </c>
      <c r="B32" s="11">
        <v>2500</v>
      </c>
    </row>
    <row r="33" spans="1:2" x14ac:dyDescent="0.25">
      <c r="A33" s="4" t="s">
        <v>30</v>
      </c>
      <c r="B33" s="11">
        <v>149</v>
      </c>
    </row>
    <row r="34" spans="1:2" x14ac:dyDescent="0.25">
      <c r="A34" s="6" t="s">
        <v>31</v>
      </c>
      <c r="B34" s="11">
        <v>4159.37</v>
      </c>
    </row>
    <row r="35" spans="1:2" x14ac:dyDescent="0.25">
      <c r="A35" s="6" t="s">
        <v>32</v>
      </c>
      <c r="B35" s="11">
        <v>1868.84</v>
      </c>
    </row>
    <row r="36" spans="1:2" x14ac:dyDescent="0.25">
      <c r="A36" s="6" t="s">
        <v>33</v>
      </c>
      <c r="B36" s="11">
        <v>253.42</v>
      </c>
    </row>
    <row r="37" spans="1:2" x14ac:dyDescent="0.25">
      <c r="A37" s="6" t="s">
        <v>34</v>
      </c>
      <c r="B37" s="11">
        <v>15448.03</v>
      </c>
    </row>
    <row r="38" spans="1:2" x14ac:dyDescent="0.25">
      <c r="A38" s="6" t="s">
        <v>35</v>
      </c>
      <c r="B38" s="11">
        <v>829.38</v>
      </c>
    </row>
    <row r="39" spans="1:2" x14ac:dyDescent="0.25">
      <c r="A39" s="6" t="s">
        <v>36</v>
      </c>
      <c r="B39" s="11">
        <v>1166.58</v>
      </c>
    </row>
    <row r="40" spans="1:2" x14ac:dyDescent="0.25">
      <c r="A40" s="6" t="s">
        <v>37</v>
      </c>
      <c r="B40" s="11">
        <v>430.97</v>
      </c>
    </row>
    <row r="41" spans="1:2" x14ac:dyDescent="0.25">
      <c r="A41" s="7" t="s">
        <v>38</v>
      </c>
      <c r="B41" s="12">
        <f>B33+B34+B35+B36+B37+B38+B39+B40</f>
        <v>24305.590000000004</v>
      </c>
    </row>
    <row r="42" spans="1:2" x14ac:dyDescent="0.25">
      <c r="A42" s="4" t="s">
        <v>39</v>
      </c>
      <c r="B42" s="11">
        <v>9592.25</v>
      </c>
    </row>
    <row r="43" spans="1:2" x14ac:dyDescent="0.25">
      <c r="A43" s="4" t="s">
        <v>40</v>
      </c>
      <c r="B43" s="11">
        <v>2938</v>
      </c>
    </row>
    <row r="44" spans="1:2" x14ac:dyDescent="0.25">
      <c r="A44" s="4" t="s">
        <v>41</v>
      </c>
      <c r="B44" s="11">
        <v>14581.05</v>
      </c>
    </row>
    <row r="45" spans="1:2" x14ac:dyDescent="0.25">
      <c r="A45" s="4" t="s">
        <v>42</v>
      </c>
      <c r="B45" s="10"/>
    </row>
    <row r="46" spans="1:2" x14ac:dyDescent="0.25">
      <c r="A46" s="6" t="s">
        <v>43</v>
      </c>
      <c r="B46" s="11">
        <v>1900</v>
      </c>
    </row>
    <row r="47" spans="1:2" x14ac:dyDescent="0.25">
      <c r="A47" s="6" t="s">
        <v>44</v>
      </c>
      <c r="B47" s="11">
        <v>1350</v>
      </c>
    </row>
    <row r="48" spans="1:2" x14ac:dyDescent="0.25">
      <c r="A48" s="6" t="s">
        <v>45</v>
      </c>
      <c r="B48" s="11">
        <v>5560</v>
      </c>
    </row>
    <row r="49" spans="1:2" x14ac:dyDescent="0.25">
      <c r="A49" s="7" t="s">
        <v>46</v>
      </c>
      <c r="B49" s="12">
        <f>B45+B46+B47+B48</f>
        <v>8810</v>
      </c>
    </row>
    <row r="50" spans="1:2" x14ac:dyDescent="0.25">
      <c r="A50" s="5" t="s">
        <v>47</v>
      </c>
      <c r="B50" s="12">
        <f>B18+B19+B20+B21+B22+B23+B24+B25+B26+B30+B31+B32+B41+B42+B43+B44+B49</f>
        <v>310737.39</v>
      </c>
    </row>
    <row r="51" spans="1:2" x14ac:dyDescent="0.25">
      <c r="A51" s="8" t="s">
        <v>48</v>
      </c>
      <c r="B51" s="12">
        <f>B17+B50</f>
        <v>453384.04000000004</v>
      </c>
    </row>
    <row r="52" spans="1:2" x14ac:dyDescent="0.25">
      <c r="A52" s="8" t="s">
        <v>49</v>
      </c>
      <c r="B52" s="12">
        <v>453384.04000000004</v>
      </c>
    </row>
    <row r="53" spans="1:2" x14ac:dyDescent="0.25">
      <c r="A53" s="2" t="s">
        <v>50</v>
      </c>
    </row>
    <row r="54" spans="1:2" x14ac:dyDescent="0.25">
      <c r="A54" s="3" t="s">
        <v>51</v>
      </c>
      <c r="B54" s="11">
        <v>1998.53</v>
      </c>
    </row>
    <row r="55" spans="1:2" x14ac:dyDescent="0.25">
      <c r="A55" s="4" t="s">
        <v>52</v>
      </c>
      <c r="B55" s="11">
        <v>100</v>
      </c>
    </row>
    <row r="56" spans="1:2" x14ac:dyDescent="0.25">
      <c r="A56" s="4" t="s">
        <v>53</v>
      </c>
      <c r="B56" s="11">
        <v>105.3</v>
      </c>
    </row>
    <row r="57" spans="1:2" x14ac:dyDescent="0.25">
      <c r="A57" s="4" t="s">
        <v>54</v>
      </c>
      <c r="B57" s="11">
        <v>500</v>
      </c>
    </row>
    <row r="58" spans="1:2" x14ac:dyDescent="0.25">
      <c r="A58" s="4" t="s">
        <v>55</v>
      </c>
      <c r="B58" s="11">
        <v>9500</v>
      </c>
    </row>
    <row r="59" spans="1:2" x14ac:dyDescent="0.25">
      <c r="A59" s="4" t="s">
        <v>56</v>
      </c>
      <c r="B59" s="11">
        <v>6921</v>
      </c>
    </row>
    <row r="60" spans="1:2" x14ac:dyDescent="0.25">
      <c r="A60" s="4" t="s">
        <v>57</v>
      </c>
      <c r="B60" s="11">
        <v>305.25</v>
      </c>
    </row>
    <row r="61" spans="1:2" x14ac:dyDescent="0.25">
      <c r="A61" s="4" t="s">
        <v>58</v>
      </c>
      <c r="B61" s="11">
        <v>1875</v>
      </c>
    </row>
    <row r="62" spans="1:2" x14ac:dyDescent="0.25">
      <c r="A62" s="4" t="s">
        <v>59</v>
      </c>
      <c r="B62" s="11">
        <v>1249</v>
      </c>
    </row>
    <row r="63" spans="1:2" x14ac:dyDescent="0.25">
      <c r="A63" s="4" t="s">
        <v>60</v>
      </c>
      <c r="B63" s="11">
        <v>2122.19</v>
      </c>
    </row>
    <row r="64" spans="1:2" x14ac:dyDescent="0.25">
      <c r="A64" s="5" t="s">
        <v>61</v>
      </c>
      <c r="B64" s="12">
        <f>B54+B55+B56+B57+B58+B59+B60+B61+B62+B63</f>
        <v>24676.27</v>
      </c>
    </row>
    <row r="65" spans="1:2" x14ac:dyDescent="0.25">
      <c r="A65" s="3" t="s">
        <v>62</v>
      </c>
      <c r="B65" s="10"/>
    </row>
    <row r="66" spans="1:2" x14ac:dyDescent="0.25">
      <c r="A66" s="4" t="s">
        <v>63</v>
      </c>
      <c r="B66" s="11">
        <v>393.3</v>
      </c>
    </row>
    <row r="67" spans="1:2" x14ac:dyDescent="0.25">
      <c r="A67" s="4" t="s">
        <v>64</v>
      </c>
      <c r="B67" s="11">
        <v>12315.73</v>
      </c>
    </row>
    <row r="68" spans="1:2" x14ac:dyDescent="0.25">
      <c r="A68" s="4" t="s">
        <v>65</v>
      </c>
      <c r="B68" s="11">
        <v>323.25</v>
      </c>
    </row>
    <row r="69" spans="1:2" x14ac:dyDescent="0.25">
      <c r="A69" s="4" t="s">
        <v>66</v>
      </c>
      <c r="B69" s="11">
        <v>631.85</v>
      </c>
    </row>
    <row r="70" spans="1:2" x14ac:dyDescent="0.25">
      <c r="A70" s="5" t="s">
        <v>67</v>
      </c>
      <c r="B70" s="12">
        <f>B65+B66+B67+B68+B69</f>
        <v>13664.13</v>
      </c>
    </row>
    <row r="71" spans="1:2" x14ac:dyDescent="0.25">
      <c r="A71" s="3" t="s">
        <v>68</v>
      </c>
      <c r="B71" s="10"/>
    </row>
    <row r="72" spans="1:2" x14ac:dyDescent="0.25">
      <c r="A72" s="4" t="s">
        <v>69</v>
      </c>
      <c r="B72" s="11">
        <v>28543.54</v>
      </c>
    </row>
    <row r="73" spans="1:2" x14ac:dyDescent="0.25">
      <c r="A73" s="4" t="s">
        <v>70</v>
      </c>
      <c r="B73" s="11">
        <v>24946.11</v>
      </c>
    </row>
    <row r="74" spans="1:2" x14ac:dyDescent="0.25">
      <c r="A74" s="4" t="s">
        <v>71</v>
      </c>
      <c r="B74" s="11">
        <v>1072.17</v>
      </c>
    </row>
    <row r="75" spans="1:2" x14ac:dyDescent="0.25">
      <c r="A75" s="4" t="s">
        <v>72</v>
      </c>
      <c r="B75" s="11">
        <v>3221.45</v>
      </c>
    </row>
    <row r="76" spans="1:2" x14ac:dyDescent="0.25">
      <c r="A76" s="4" t="s">
        <v>73</v>
      </c>
      <c r="B76" s="11">
        <v>531.80999999999995</v>
      </c>
    </row>
    <row r="77" spans="1:2" x14ac:dyDescent="0.25">
      <c r="A77" s="4" t="s">
        <v>74</v>
      </c>
      <c r="B77" s="11">
        <v>14153.84</v>
      </c>
    </row>
    <row r="78" spans="1:2" x14ac:dyDescent="0.25">
      <c r="A78" s="6" t="s">
        <v>75</v>
      </c>
      <c r="B78" s="11">
        <v>7538.01</v>
      </c>
    </row>
    <row r="79" spans="1:2" x14ac:dyDescent="0.25">
      <c r="A79" s="7" t="s">
        <v>76</v>
      </c>
      <c r="B79" s="12">
        <f>B77+B78</f>
        <v>21691.85</v>
      </c>
    </row>
    <row r="80" spans="1:2" x14ac:dyDescent="0.25">
      <c r="A80" s="4" t="s">
        <v>77</v>
      </c>
      <c r="B80" s="11">
        <v>9162.91</v>
      </c>
    </row>
    <row r="81" spans="1:2" x14ac:dyDescent="0.25">
      <c r="A81" s="4" t="s">
        <v>78</v>
      </c>
      <c r="B81" s="11">
        <v>78782.69</v>
      </c>
    </row>
    <row r="82" spans="1:2" x14ac:dyDescent="0.25">
      <c r="A82" s="6" t="s">
        <v>79</v>
      </c>
      <c r="B82" s="11">
        <v>28315</v>
      </c>
    </row>
    <row r="83" spans="1:2" x14ac:dyDescent="0.25">
      <c r="A83" s="6" t="s">
        <v>80</v>
      </c>
      <c r="B83" s="11">
        <v>32096</v>
      </c>
    </row>
    <row r="84" spans="1:2" x14ac:dyDescent="0.25">
      <c r="A84" s="7" t="s">
        <v>81</v>
      </c>
      <c r="B84" s="12">
        <f>B81+B82+B83</f>
        <v>139193.69</v>
      </c>
    </row>
    <row r="85" spans="1:2" x14ac:dyDescent="0.25">
      <c r="A85" s="4" t="s">
        <v>82</v>
      </c>
      <c r="B85" s="11">
        <v>7178.65</v>
      </c>
    </row>
    <row r="86" spans="1:2" x14ac:dyDescent="0.25">
      <c r="A86" s="4" t="s">
        <v>83</v>
      </c>
      <c r="B86" s="11">
        <v>5881.56</v>
      </c>
    </row>
    <row r="87" spans="1:2" x14ac:dyDescent="0.25">
      <c r="A87" s="4" t="s">
        <v>84</v>
      </c>
      <c r="B87" s="11">
        <v>10172.709999999999</v>
      </c>
    </row>
    <row r="88" spans="1:2" x14ac:dyDescent="0.25">
      <c r="A88" s="4" t="s">
        <v>85</v>
      </c>
      <c r="B88" s="11">
        <v>74910.570000000007</v>
      </c>
    </row>
    <row r="89" spans="1:2" x14ac:dyDescent="0.25">
      <c r="A89" s="4" t="s">
        <v>86</v>
      </c>
      <c r="B89" s="11">
        <v>5975.31</v>
      </c>
    </row>
    <row r="90" spans="1:2" x14ac:dyDescent="0.25">
      <c r="A90" s="6" t="s">
        <v>87</v>
      </c>
      <c r="B90" s="11">
        <v>62721.27</v>
      </c>
    </row>
    <row r="91" spans="1:2" x14ac:dyDescent="0.25">
      <c r="A91" s="6" t="s">
        <v>88</v>
      </c>
      <c r="B91" s="11">
        <v>10294.530000000001</v>
      </c>
    </row>
    <row r="92" spans="1:2" x14ac:dyDescent="0.25">
      <c r="A92" s="7" t="s">
        <v>89</v>
      </c>
      <c r="B92" s="12">
        <f>B89+B90+B91</f>
        <v>78991.11</v>
      </c>
    </row>
    <row r="93" spans="1:2" x14ac:dyDescent="0.25">
      <c r="A93" s="4" t="s">
        <v>90</v>
      </c>
      <c r="B93" s="11">
        <v>30081.4</v>
      </c>
    </row>
    <row r="94" spans="1:2" x14ac:dyDescent="0.25">
      <c r="A94" s="5" t="s">
        <v>91</v>
      </c>
      <c r="B94" s="12">
        <f>B71+B72+B73+B74+B75+B76+B79+B80+B84+B85+B86+B87+B88+B92+B93</f>
        <v>435579.53</v>
      </c>
    </row>
    <row r="95" spans="1:2" x14ac:dyDescent="0.25">
      <c r="A95" s="3" t="s">
        <v>92</v>
      </c>
      <c r="B95" s="11">
        <v>15715.5</v>
      </c>
    </row>
    <row r="96" spans="1:2" x14ac:dyDescent="0.25">
      <c r="A96" s="4" t="s">
        <v>19</v>
      </c>
      <c r="B96" s="11">
        <v>416.35</v>
      </c>
    </row>
    <row r="97" spans="1:2" x14ac:dyDescent="0.25">
      <c r="A97" s="4" t="s">
        <v>23</v>
      </c>
      <c r="B97" s="11">
        <v>25932.07</v>
      </c>
    </row>
    <row r="98" spans="1:2" x14ac:dyDescent="0.25">
      <c r="A98" s="4" t="s">
        <v>93</v>
      </c>
      <c r="B98" s="11">
        <v>2623.08</v>
      </c>
    </row>
    <row r="99" spans="1:2" x14ac:dyDescent="0.25">
      <c r="A99" s="4" t="s">
        <v>94</v>
      </c>
      <c r="B99" s="11">
        <v>5414.31</v>
      </c>
    </row>
    <row r="100" spans="1:2" x14ac:dyDescent="0.25">
      <c r="A100" s="5" t="s">
        <v>95</v>
      </c>
      <c r="B100" s="12">
        <f>B95+B96+B97+B98+B99</f>
        <v>50101.31</v>
      </c>
    </row>
    <row r="101" spans="1:2" x14ac:dyDescent="0.25">
      <c r="A101" s="8" t="s">
        <v>96</v>
      </c>
      <c r="B101" s="12">
        <f>B64+B70+B94+B100</f>
        <v>524021.24000000005</v>
      </c>
    </row>
    <row r="102" spans="1:2" x14ac:dyDescent="0.25">
      <c r="A102" s="8" t="s">
        <v>97</v>
      </c>
      <c r="B102" s="12">
        <v>-70637.200000000012</v>
      </c>
    </row>
    <row r="103" spans="1:2" x14ac:dyDescent="0.25">
      <c r="A103" s="2" t="s">
        <v>98</v>
      </c>
    </row>
    <row r="104" spans="1:2" x14ac:dyDescent="0.25">
      <c r="A104" s="3" t="s">
        <v>99</v>
      </c>
      <c r="B104" s="11">
        <v>12.71</v>
      </c>
    </row>
    <row r="105" spans="1:2" x14ac:dyDescent="0.25">
      <c r="A105" s="3" t="s">
        <v>100</v>
      </c>
      <c r="B105" s="11">
        <v>29796.31</v>
      </c>
    </row>
    <row r="106" spans="1:2" x14ac:dyDescent="0.25">
      <c r="A106" s="4" t="s">
        <v>87</v>
      </c>
      <c r="B106" s="11">
        <v>24906.69</v>
      </c>
    </row>
    <row r="107" spans="1:2" x14ac:dyDescent="0.25">
      <c r="A107" s="5" t="s">
        <v>101</v>
      </c>
      <c r="B107" s="12">
        <f>B105+B106</f>
        <v>54703</v>
      </c>
    </row>
    <row r="108" spans="1:2" x14ac:dyDescent="0.25">
      <c r="A108" s="8" t="s">
        <v>102</v>
      </c>
      <c r="B108" s="12">
        <f>B104+B107</f>
        <v>54715.71</v>
      </c>
    </row>
    <row r="109" spans="1:2" x14ac:dyDescent="0.25">
      <c r="A109" s="8" t="s">
        <v>103</v>
      </c>
      <c r="B109" s="12">
        <v>54715.71</v>
      </c>
    </row>
    <row r="110" spans="1:2" x14ac:dyDescent="0.25">
      <c r="A110" s="8" t="s">
        <v>104</v>
      </c>
      <c r="B110" s="12">
        <v>-15921.490000000013</v>
      </c>
    </row>
    <row r="114" spans="1:2" x14ac:dyDescent="0.25">
      <c r="A114" s="26" t="s">
        <v>107</v>
      </c>
      <c r="B114" s="23"/>
    </row>
  </sheetData>
  <mergeCells count="4">
    <mergeCell ref="A1:B1"/>
    <mergeCell ref="A2:B2"/>
    <mergeCell ref="A3:B3"/>
    <mergeCell ref="A114:B114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C049-0571-4D5B-B61C-54EDBD8A9CF0}">
  <dimension ref="A1:B70"/>
  <sheetViews>
    <sheetView workbookViewId="0">
      <selection activeCell="C22" sqref="C22"/>
    </sheetView>
  </sheetViews>
  <sheetFormatPr defaultColWidth="11.25" defaultRowHeight="15.75" x14ac:dyDescent="0.25"/>
  <cols>
    <col min="1" max="1" width="33.25" style="1" customWidth="1"/>
    <col min="2" max="2" width="16.125" style="1" customWidth="1"/>
  </cols>
  <sheetData>
    <row r="1" spans="1:2" x14ac:dyDescent="0.25">
      <c r="A1" s="22" t="s">
        <v>0</v>
      </c>
      <c r="B1" s="23"/>
    </row>
    <row r="2" spans="1:2" x14ac:dyDescent="0.25">
      <c r="A2" s="24" t="s">
        <v>1</v>
      </c>
      <c r="B2" s="23"/>
    </row>
    <row r="3" spans="1:2" x14ac:dyDescent="0.25">
      <c r="A3" s="25" t="s">
        <v>108</v>
      </c>
      <c r="B3" s="23"/>
    </row>
    <row r="5" spans="1:2" x14ac:dyDescent="0.25">
      <c r="A5" s="9" t="s">
        <v>105</v>
      </c>
      <c r="B5" s="9" t="s">
        <v>106</v>
      </c>
    </row>
    <row r="6" spans="1:2" x14ac:dyDescent="0.25">
      <c r="A6" s="2" t="s">
        <v>3</v>
      </c>
    </row>
    <row r="7" spans="1:2" x14ac:dyDescent="0.25">
      <c r="A7" s="3" t="s">
        <v>4</v>
      </c>
      <c r="B7" s="10"/>
    </row>
    <row r="8" spans="1:2" x14ac:dyDescent="0.25">
      <c r="A8" s="4" t="s">
        <v>7</v>
      </c>
      <c r="B8" s="11">
        <v>165</v>
      </c>
    </row>
    <row r="9" spans="1:2" x14ac:dyDescent="0.25">
      <c r="A9" s="4" t="s">
        <v>9</v>
      </c>
      <c r="B9" s="11">
        <v>400</v>
      </c>
    </row>
    <row r="10" spans="1:2" x14ac:dyDescent="0.25">
      <c r="A10" s="4" t="s">
        <v>10</v>
      </c>
      <c r="B10" s="11">
        <v>3989.52</v>
      </c>
    </row>
    <row r="11" spans="1:2" x14ac:dyDescent="0.25">
      <c r="A11" s="4" t="s">
        <v>11</v>
      </c>
      <c r="B11" s="11">
        <v>48.05</v>
      </c>
    </row>
    <row r="12" spans="1:2" x14ac:dyDescent="0.25">
      <c r="A12" s="4" t="s">
        <v>12</v>
      </c>
      <c r="B12" s="11">
        <v>289.8</v>
      </c>
    </row>
    <row r="13" spans="1:2" x14ac:dyDescent="0.25">
      <c r="A13" s="5" t="s">
        <v>14</v>
      </c>
      <c r="B13" s="12">
        <f>B7+B8+B9+B10+B11+B12</f>
        <v>4892.3700000000008</v>
      </c>
    </row>
    <row r="14" spans="1:2" x14ac:dyDescent="0.25">
      <c r="A14" s="3" t="s">
        <v>15</v>
      </c>
      <c r="B14" s="10"/>
    </row>
    <row r="15" spans="1:2" x14ac:dyDescent="0.25">
      <c r="A15" s="4" t="s">
        <v>21</v>
      </c>
      <c r="B15" s="11">
        <v>-112</v>
      </c>
    </row>
    <row r="16" spans="1:2" x14ac:dyDescent="0.25">
      <c r="A16" s="4" t="s">
        <v>22</v>
      </c>
      <c r="B16" s="11">
        <v>272</v>
      </c>
    </row>
    <row r="17" spans="1:2" x14ac:dyDescent="0.25">
      <c r="A17" s="4" t="s">
        <v>24</v>
      </c>
      <c r="B17" s="11">
        <v>1696.5</v>
      </c>
    </row>
    <row r="18" spans="1:2" x14ac:dyDescent="0.25">
      <c r="A18" s="6" t="s">
        <v>25</v>
      </c>
      <c r="B18" s="11">
        <v>5121.28</v>
      </c>
    </row>
    <row r="19" spans="1:2" x14ac:dyDescent="0.25">
      <c r="A19" s="7" t="s">
        <v>27</v>
      </c>
      <c r="B19" s="12">
        <f>B17+B18</f>
        <v>6817.78</v>
      </c>
    </row>
    <row r="20" spans="1:2" x14ac:dyDescent="0.25">
      <c r="A20" s="4" t="s">
        <v>30</v>
      </c>
      <c r="B20" s="10"/>
    </row>
    <row r="21" spans="1:2" x14ac:dyDescent="0.25">
      <c r="A21" s="6" t="s">
        <v>32</v>
      </c>
      <c r="B21" s="11">
        <v>1356.89</v>
      </c>
    </row>
    <row r="22" spans="1:2" x14ac:dyDescent="0.25">
      <c r="A22" s="6" t="s">
        <v>35</v>
      </c>
      <c r="B22" s="11">
        <v>300</v>
      </c>
    </row>
    <row r="23" spans="1:2" x14ac:dyDescent="0.25">
      <c r="A23" s="7" t="s">
        <v>38</v>
      </c>
      <c r="B23" s="12">
        <f>B20+B21+B22</f>
        <v>1656.89</v>
      </c>
    </row>
    <row r="24" spans="1:2" x14ac:dyDescent="0.25">
      <c r="A24" s="4" t="s">
        <v>41</v>
      </c>
      <c r="B24" s="11">
        <v>1450</v>
      </c>
    </row>
    <row r="25" spans="1:2" x14ac:dyDescent="0.25">
      <c r="A25" s="5" t="s">
        <v>47</v>
      </c>
      <c r="B25" s="12">
        <f>B14+B15+B16+B19+B23+B24</f>
        <v>10084.67</v>
      </c>
    </row>
    <row r="26" spans="1:2" x14ac:dyDescent="0.25">
      <c r="A26" s="8" t="s">
        <v>48</v>
      </c>
      <c r="B26" s="12">
        <f>B13+B25</f>
        <v>14977.04</v>
      </c>
    </row>
    <row r="27" spans="1:2" x14ac:dyDescent="0.25">
      <c r="A27" s="8" t="s">
        <v>49</v>
      </c>
      <c r="B27" s="12">
        <v>14977.04</v>
      </c>
    </row>
    <row r="28" spans="1:2" x14ac:dyDescent="0.25">
      <c r="A28" s="2" t="s">
        <v>50</v>
      </c>
    </row>
    <row r="29" spans="1:2" x14ac:dyDescent="0.25">
      <c r="A29" s="3" t="s">
        <v>51</v>
      </c>
      <c r="B29" s="11">
        <v>231.07</v>
      </c>
    </row>
    <row r="30" spans="1:2" x14ac:dyDescent="0.25">
      <c r="A30" s="4" t="s">
        <v>53</v>
      </c>
      <c r="B30" s="11">
        <v>15</v>
      </c>
    </row>
    <row r="31" spans="1:2" x14ac:dyDescent="0.25">
      <c r="A31" s="4" t="s">
        <v>59</v>
      </c>
      <c r="B31" s="11">
        <v>115</v>
      </c>
    </row>
    <row r="32" spans="1:2" x14ac:dyDescent="0.25">
      <c r="A32" s="4" t="s">
        <v>60</v>
      </c>
      <c r="B32" s="11">
        <v>2099</v>
      </c>
    </row>
    <row r="33" spans="1:2" x14ac:dyDescent="0.25">
      <c r="A33" s="5" t="s">
        <v>61</v>
      </c>
      <c r="B33" s="12">
        <f>B29+B30+B31+B32</f>
        <v>2460.0700000000002</v>
      </c>
    </row>
    <row r="34" spans="1:2" x14ac:dyDescent="0.25">
      <c r="A34" s="3" t="s">
        <v>62</v>
      </c>
      <c r="B34" s="10"/>
    </row>
    <row r="35" spans="1:2" x14ac:dyDescent="0.25">
      <c r="A35" s="4" t="s">
        <v>65</v>
      </c>
      <c r="B35" s="11">
        <v>323.25</v>
      </c>
    </row>
    <row r="36" spans="1:2" x14ac:dyDescent="0.25">
      <c r="A36" s="5" t="s">
        <v>67</v>
      </c>
      <c r="B36" s="12">
        <f>B34+B35</f>
        <v>323.25</v>
      </c>
    </row>
    <row r="37" spans="1:2" x14ac:dyDescent="0.25">
      <c r="A37" s="3" t="s">
        <v>68</v>
      </c>
      <c r="B37" s="10"/>
    </row>
    <row r="38" spans="1:2" x14ac:dyDescent="0.25">
      <c r="A38" s="4" t="s">
        <v>71</v>
      </c>
      <c r="B38" s="11">
        <v>90</v>
      </c>
    </row>
    <row r="39" spans="1:2" x14ac:dyDescent="0.25">
      <c r="A39" s="4" t="s">
        <v>72</v>
      </c>
      <c r="B39" s="11">
        <v>597.16999999999996</v>
      </c>
    </row>
    <row r="40" spans="1:2" x14ac:dyDescent="0.25">
      <c r="A40" s="4" t="s">
        <v>74</v>
      </c>
      <c r="B40" s="11">
        <v>2298.7199999999998</v>
      </c>
    </row>
    <row r="41" spans="1:2" x14ac:dyDescent="0.25">
      <c r="A41" s="4" t="s">
        <v>77</v>
      </c>
      <c r="B41" s="11">
        <v>2913.55</v>
      </c>
    </row>
    <row r="42" spans="1:2" x14ac:dyDescent="0.25">
      <c r="A42" s="4" t="s">
        <v>78</v>
      </c>
      <c r="B42" s="10"/>
    </row>
    <row r="43" spans="1:2" x14ac:dyDescent="0.25">
      <c r="A43" s="6" t="s">
        <v>79</v>
      </c>
      <c r="B43" s="11">
        <v>6475</v>
      </c>
    </row>
    <row r="44" spans="1:2" x14ac:dyDescent="0.25">
      <c r="A44" s="6" t="s">
        <v>80</v>
      </c>
      <c r="B44" s="11">
        <v>1400</v>
      </c>
    </row>
    <row r="45" spans="1:2" x14ac:dyDescent="0.25">
      <c r="A45" s="7" t="s">
        <v>81</v>
      </c>
      <c r="B45" s="12">
        <f>B42+B43+B44</f>
        <v>7875</v>
      </c>
    </row>
    <row r="46" spans="1:2" x14ac:dyDescent="0.25">
      <c r="A46" s="4" t="s">
        <v>82</v>
      </c>
      <c r="B46" s="11">
        <v>284.45</v>
      </c>
    </row>
    <row r="47" spans="1:2" x14ac:dyDescent="0.25">
      <c r="A47" s="4" t="s">
        <v>84</v>
      </c>
      <c r="B47" s="11">
        <v>43.53</v>
      </c>
    </row>
    <row r="48" spans="1:2" x14ac:dyDescent="0.25">
      <c r="A48" s="4" t="s">
        <v>85</v>
      </c>
      <c r="B48" s="11">
        <v>16296.45</v>
      </c>
    </row>
    <row r="49" spans="1:2" x14ac:dyDescent="0.25">
      <c r="A49" s="4" t="s">
        <v>86</v>
      </c>
      <c r="B49" s="10"/>
    </row>
    <row r="50" spans="1:2" x14ac:dyDescent="0.25">
      <c r="A50" s="6" t="s">
        <v>87</v>
      </c>
      <c r="B50" s="11">
        <v>521.9</v>
      </c>
    </row>
    <row r="51" spans="1:2" x14ac:dyDescent="0.25">
      <c r="A51" s="7" t="s">
        <v>89</v>
      </c>
      <c r="B51" s="12">
        <f>B49+B50</f>
        <v>521.9</v>
      </c>
    </row>
    <row r="52" spans="1:2" x14ac:dyDescent="0.25">
      <c r="A52" s="4" t="s">
        <v>90</v>
      </c>
      <c r="B52" s="11">
        <v>1743.8</v>
      </c>
    </row>
    <row r="53" spans="1:2" x14ac:dyDescent="0.25">
      <c r="A53" s="5" t="s">
        <v>91</v>
      </c>
      <c r="B53" s="12">
        <f>B37+B38+B39+B40+B41+B45+B46+B47+B48+B51+B52</f>
        <v>32664.570000000003</v>
      </c>
    </row>
    <row r="54" spans="1:2" x14ac:dyDescent="0.25">
      <c r="A54" s="3" t="s">
        <v>92</v>
      </c>
      <c r="B54" s="11">
        <v>1720.25</v>
      </c>
    </row>
    <row r="55" spans="1:2" x14ac:dyDescent="0.25">
      <c r="A55" s="4" t="s">
        <v>23</v>
      </c>
      <c r="B55" s="11">
        <v>13884.19</v>
      </c>
    </row>
    <row r="56" spans="1:2" x14ac:dyDescent="0.25">
      <c r="A56" s="5" t="s">
        <v>95</v>
      </c>
      <c r="B56" s="12">
        <f>B54+B55</f>
        <v>15604.44</v>
      </c>
    </row>
    <row r="57" spans="1:2" x14ac:dyDescent="0.25">
      <c r="A57" s="8" t="s">
        <v>96</v>
      </c>
      <c r="B57" s="12">
        <f>B33+B36+B53+B56</f>
        <v>51052.330000000009</v>
      </c>
    </row>
    <row r="58" spans="1:2" x14ac:dyDescent="0.25">
      <c r="A58" s="8" t="s">
        <v>97</v>
      </c>
      <c r="B58" s="12">
        <v>-36075.290000000008</v>
      </c>
    </row>
    <row r="59" spans="1:2" x14ac:dyDescent="0.25">
      <c r="A59" s="2" t="s">
        <v>98</v>
      </c>
    </row>
    <row r="60" spans="1:2" x14ac:dyDescent="0.25">
      <c r="A60" s="3" t="s">
        <v>99</v>
      </c>
      <c r="B60" s="11">
        <v>1.1399999999999999</v>
      </c>
    </row>
    <row r="61" spans="1:2" x14ac:dyDescent="0.25">
      <c r="A61" s="3" t="s">
        <v>100</v>
      </c>
      <c r="B61" s="10"/>
    </row>
    <row r="62" spans="1:2" x14ac:dyDescent="0.25">
      <c r="A62" s="4" t="s">
        <v>87</v>
      </c>
      <c r="B62" s="11">
        <v>3960</v>
      </c>
    </row>
    <row r="63" spans="1:2" x14ac:dyDescent="0.25">
      <c r="A63" s="5" t="s">
        <v>101</v>
      </c>
      <c r="B63" s="12">
        <f>B61+B62</f>
        <v>3960</v>
      </c>
    </row>
    <row r="64" spans="1:2" x14ac:dyDescent="0.25">
      <c r="A64" s="8" t="s">
        <v>102</v>
      </c>
      <c r="B64" s="12">
        <f>B60+B63</f>
        <v>3961.14</v>
      </c>
    </row>
    <row r="65" spans="1:2" x14ac:dyDescent="0.25">
      <c r="A65" s="8" t="s">
        <v>103</v>
      </c>
      <c r="B65" s="12">
        <v>3961.14</v>
      </c>
    </row>
    <row r="66" spans="1:2" x14ac:dyDescent="0.25">
      <c r="A66" s="8" t="s">
        <v>104</v>
      </c>
      <c r="B66" s="12">
        <v>-32114.150000000009</v>
      </c>
    </row>
    <row r="70" spans="1:2" x14ac:dyDescent="0.25">
      <c r="A70" s="26" t="s">
        <v>109</v>
      </c>
      <c r="B70" s="23"/>
    </row>
  </sheetData>
  <mergeCells count="4">
    <mergeCell ref="A1:B1"/>
    <mergeCell ref="A2:B2"/>
    <mergeCell ref="A3:B3"/>
    <mergeCell ref="A70:B7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97F46-1D63-4D3E-A3C2-12C7197168E6}">
  <dimension ref="A1:U70"/>
  <sheetViews>
    <sheetView workbookViewId="0">
      <pane xSplit="1" ySplit="5" topLeftCell="B64" activePane="bottomRight" state="frozen"/>
      <selection pane="topRight" activeCell="B1" sqref="B1"/>
      <selection pane="bottomLeft" activeCell="A6" sqref="A6"/>
      <selection pane="bottomRight" activeCell="P20" sqref="P20"/>
    </sheetView>
  </sheetViews>
  <sheetFormatPr defaultColWidth="11.25" defaultRowHeight="15.75" x14ac:dyDescent="0.25"/>
  <cols>
    <col min="1" max="1" width="33.25" style="1" customWidth="1"/>
    <col min="2" max="2" width="8.375" style="1" customWidth="1"/>
    <col min="3" max="3" width="15.25" style="1" customWidth="1"/>
    <col min="4" max="4" width="16.125" style="1" customWidth="1"/>
    <col min="5" max="5" width="17" style="1" customWidth="1"/>
    <col min="6" max="6" width="10.125" style="1" customWidth="1"/>
    <col min="7" max="7" width="11" style="1" customWidth="1"/>
    <col min="8" max="8" width="14.375" style="1" customWidth="1"/>
    <col min="9" max="9" width="11.75" style="1" customWidth="1"/>
    <col min="10" max="10" width="12.625" style="1" customWidth="1"/>
    <col min="11" max="11" width="7.5" style="1" customWidth="1"/>
    <col min="12" max="12" width="10.125" style="1" customWidth="1"/>
    <col min="13" max="13" width="11.75" style="1" customWidth="1"/>
    <col min="14" max="14" width="12.625" style="1" customWidth="1"/>
    <col min="15" max="15" width="11.75" style="1" customWidth="1"/>
    <col min="16" max="16" width="23.875" style="1" customWidth="1"/>
    <col min="17" max="17" width="17" style="1" customWidth="1"/>
    <col min="18" max="18" width="32.375" style="1" customWidth="1"/>
    <col min="19" max="19" width="15.25" style="1" customWidth="1"/>
    <col min="20" max="20" width="8.375" style="1" customWidth="1"/>
    <col min="21" max="21" width="16.125" style="1" customWidth="1"/>
  </cols>
  <sheetData>
    <row r="1" spans="1:2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x14ac:dyDescent="0.25">
      <c r="A2" s="24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x14ac:dyDescent="0.25">
      <c r="A3" s="25" t="s">
        <v>108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5" spans="1:21" x14ac:dyDescent="0.25">
      <c r="A5" s="9" t="s">
        <v>105</v>
      </c>
      <c r="B5" s="9" t="s">
        <v>110</v>
      </c>
      <c r="C5" s="9" t="s">
        <v>111</v>
      </c>
      <c r="D5" s="9" t="s">
        <v>112</v>
      </c>
      <c r="E5" s="9" t="s">
        <v>113</v>
      </c>
      <c r="F5" s="9" t="s">
        <v>114</v>
      </c>
      <c r="G5" s="9" t="s">
        <v>115</v>
      </c>
      <c r="H5" s="9" t="s">
        <v>116</v>
      </c>
      <c r="I5" s="9" t="s">
        <v>117</v>
      </c>
      <c r="J5" s="9" t="s">
        <v>118</v>
      </c>
      <c r="K5" s="9" t="s">
        <v>119</v>
      </c>
      <c r="L5" s="9" t="s">
        <v>120</v>
      </c>
      <c r="M5" s="9" t="s">
        <v>121</v>
      </c>
      <c r="N5" s="9" t="s">
        <v>122</v>
      </c>
      <c r="O5" s="9" t="s">
        <v>123</v>
      </c>
      <c r="P5" s="9" t="s">
        <v>124</v>
      </c>
      <c r="Q5" s="9" t="s">
        <v>125</v>
      </c>
      <c r="R5" s="9" t="s">
        <v>126</v>
      </c>
      <c r="S5" s="9" t="s">
        <v>127</v>
      </c>
      <c r="T5" s="9" t="s">
        <v>128</v>
      </c>
      <c r="U5" s="9" t="s">
        <v>106</v>
      </c>
    </row>
    <row r="6" spans="1:21" x14ac:dyDescent="0.25">
      <c r="A6" s="2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1" x14ac:dyDescent="0.25">
      <c r="A7" s="3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x14ac:dyDescent="0.25">
      <c r="A8" s="4" t="s">
        <v>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1">
        <v>165</v>
      </c>
      <c r="R8" s="11">
        <f t="shared" ref="R8:R13" si="0">Q8+P8</f>
        <v>165</v>
      </c>
      <c r="S8" s="10"/>
      <c r="T8" s="10"/>
      <c r="U8" s="11">
        <f t="shared" ref="U8:U13" si="1">B8+C8+D8+E8+F8+G8+H8+I8+J8+K8+L8+M8+N8+O8+R8+S8+T8</f>
        <v>165</v>
      </c>
    </row>
    <row r="9" spans="1:21" x14ac:dyDescent="0.25">
      <c r="A9" s="4" t="s">
        <v>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1">
        <v>400</v>
      </c>
      <c r="R9" s="11">
        <f t="shared" si="0"/>
        <v>400</v>
      </c>
      <c r="S9" s="10"/>
      <c r="T9" s="10"/>
      <c r="U9" s="11">
        <f t="shared" si="1"/>
        <v>400</v>
      </c>
    </row>
    <row r="10" spans="1:21" x14ac:dyDescent="0.25">
      <c r="A10" s="4" t="s">
        <v>10</v>
      </c>
      <c r="B10" s="10"/>
      <c r="C10" s="10"/>
      <c r="D10" s="10"/>
      <c r="E10" s="10"/>
      <c r="F10" s="11">
        <v>315</v>
      </c>
      <c r="G10" s="11">
        <v>315</v>
      </c>
      <c r="H10" s="11">
        <v>650</v>
      </c>
      <c r="I10" s="10"/>
      <c r="J10" s="10"/>
      <c r="K10" s="11">
        <v>1030</v>
      </c>
      <c r="L10" s="10"/>
      <c r="M10" s="10"/>
      <c r="N10" s="11">
        <v>1050</v>
      </c>
      <c r="O10" s="10"/>
      <c r="P10" s="10"/>
      <c r="Q10" s="11">
        <v>629.52</v>
      </c>
      <c r="R10" s="11">
        <f t="shared" si="0"/>
        <v>629.52</v>
      </c>
      <c r="S10" s="10"/>
      <c r="T10" s="10"/>
      <c r="U10" s="11">
        <f t="shared" si="1"/>
        <v>3989.52</v>
      </c>
    </row>
    <row r="11" spans="1:21" x14ac:dyDescent="0.25">
      <c r="A11" s="4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1">
        <v>48.05</v>
      </c>
      <c r="R11" s="11">
        <f t="shared" si="0"/>
        <v>48.05</v>
      </c>
      <c r="S11" s="10"/>
      <c r="T11" s="10"/>
      <c r="U11" s="11">
        <f t="shared" si="1"/>
        <v>48.05</v>
      </c>
    </row>
    <row r="12" spans="1:21" x14ac:dyDescent="0.25">
      <c r="A12" s="4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1">
        <v>289.8</v>
      </c>
      <c r="R12" s="11">
        <f t="shared" si="0"/>
        <v>289.8</v>
      </c>
      <c r="S12" s="10"/>
      <c r="T12" s="10"/>
      <c r="U12" s="11">
        <f t="shared" si="1"/>
        <v>289.8</v>
      </c>
    </row>
    <row r="13" spans="1:21" x14ac:dyDescent="0.25">
      <c r="A13" s="5" t="s">
        <v>14</v>
      </c>
      <c r="B13" s="13"/>
      <c r="C13" s="13"/>
      <c r="D13" s="13"/>
      <c r="E13" s="13"/>
      <c r="F13" s="13">
        <f>F7+F8+F9+F10+F11+F12</f>
        <v>315</v>
      </c>
      <c r="G13" s="13">
        <f>G7+G8+G9+G10+G11+G12</f>
        <v>315</v>
      </c>
      <c r="H13" s="13">
        <f>H7+H8+H9+H10+H11+H12</f>
        <v>650</v>
      </c>
      <c r="I13" s="13"/>
      <c r="J13" s="13"/>
      <c r="K13" s="13">
        <f>K7+K8+K9+K10+K11+K12</f>
        <v>1030</v>
      </c>
      <c r="L13" s="13"/>
      <c r="M13" s="13"/>
      <c r="N13" s="13">
        <f>N7+N8+N9+N10+N11+N12</f>
        <v>1050</v>
      </c>
      <c r="O13" s="13"/>
      <c r="P13" s="13"/>
      <c r="Q13" s="13">
        <f>Q7+Q8+Q9+Q10+Q11+Q12</f>
        <v>1532.37</v>
      </c>
      <c r="R13" s="13">
        <f t="shared" si="0"/>
        <v>1532.37</v>
      </c>
      <c r="S13" s="13"/>
      <c r="T13" s="13"/>
      <c r="U13" s="12">
        <f t="shared" si="1"/>
        <v>4892.37</v>
      </c>
    </row>
    <row r="14" spans="1:21" x14ac:dyDescent="0.25">
      <c r="A14" s="3" t="s">
        <v>15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x14ac:dyDescent="0.25">
      <c r="A15" s="4" t="s">
        <v>21</v>
      </c>
      <c r="B15" s="10"/>
      <c r="C15" s="10"/>
      <c r="D15" s="10"/>
      <c r="E15" s="11">
        <v>-112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1">
        <f>B15+C15+D15+E15+F15+G15+H15+I15+J15+K15+L15+M15+N15+O15+R15+S15+T15</f>
        <v>-112</v>
      </c>
    </row>
    <row r="16" spans="1:21" x14ac:dyDescent="0.25">
      <c r="A16" s="4" t="s">
        <v>22</v>
      </c>
      <c r="B16" s="10"/>
      <c r="C16" s="10"/>
      <c r="D16" s="10"/>
      <c r="E16" s="11">
        <v>272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1">
        <f>B16+C16+D16+E16+F16+G16+H16+I16+J16+K16+L16+M16+N16+O16+R16+S16+T16</f>
        <v>272</v>
      </c>
    </row>
    <row r="17" spans="1:21" x14ac:dyDescent="0.25">
      <c r="A17" s="4" t="s">
        <v>24</v>
      </c>
      <c r="B17" s="11">
        <v>1696.5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>
        <f>B17+C17+D17+E17+F17+G17+H17+I17+J17+K17+L17+M17+N17+O17+R17+S17+T17</f>
        <v>1696.5</v>
      </c>
    </row>
    <row r="18" spans="1:21" x14ac:dyDescent="0.25">
      <c r="A18" s="6" t="s">
        <v>25</v>
      </c>
      <c r="B18" s="10"/>
      <c r="C18" s="10"/>
      <c r="D18" s="10"/>
      <c r="E18" s="10"/>
      <c r="F18" s="11">
        <v>5121.28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1">
        <f>B18+C18+D18+E18+F18+G18+H18+I18+J18+K18+L18+M18+N18+O18+R18+S18+T18</f>
        <v>5121.28</v>
      </c>
    </row>
    <row r="19" spans="1:21" x14ac:dyDescent="0.25">
      <c r="A19" s="7" t="s">
        <v>27</v>
      </c>
      <c r="B19" s="13">
        <f>B17+B18</f>
        <v>1696.5</v>
      </c>
      <c r="C19" s="13"/>
      <c r="D19" s="13"/>
      <c r="E19" s="13"/>
      <c r="F19" s="13">
        <f>F17+F18</f>
        <v>5121.28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2">
        <f>B19+C19+D19+E19+F19+G19+H19+I19+J19+K19+L19+M19+N19+O19+R19+S19+T19</f>
        <v>6817.78</v>
      </c>
    </row>
    <row r="20" spans="1:21" x14ac:dyDescent="0.25">
      <c r="A20" s="4" t="s">
        <v>30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x14ac:dyDescent="0.25">
      <c r="A21" s="6" t="s">
        <v>32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1">
        <v>1356.89</v>
      </c>
      <c r="T21" s="10"/>
      <c r="U21" s="11">
        <f t="shared" ref="U21:U27" si="2">B21+C21+D21+E21+F21+G21+H21+I21+J21+K21+L21+M21+N21+O21+R21+S21+T21</f>
        <v>1356.89</v>
      </c>
    </row>
    <row r="22" spans="1:21" x14ac:dyDescent="0.25">
      <c r="A22" s="6" t="s">
        <v>35</v>
      </c>
      <c r="B22" s="10"/>
      <c r="C22" s="10"/>
      <c r="D22" s="11">
        <v>300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1">
        <f t="shared" si="2"/>
        <v>300</v>
      </c>
    </row>
    <row r="23" spans="1:21" x14ac:dyDescent="0.25">
      <c r="A23" s="7" t="s">
        <v>38</v>
      </c>
      <c r="B23" s="13"/>
      <c r="C23" s="13"/>
      <c r="D23" s="13">
        <f>D20+D21+D22</f>
        <v>300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>
        <f>S20+S21+S22</f>
        <v>1356.89</v>
      </c>
      <c r="T23" s="13"/>
      <c r="U23" s="12">
        <f t="shared" si="2"/>
        <v>1656.89</v>
      </c>
    </row>
    <row r="24" spans="1:21" x14ac:dyDescent="0.25">
      <c r="A24" s="4" t="s">
        <v>41</v>
      </c>
      <c r="B24" s="10"/>
      <c r="C24" s="10"/>
      <c r="D24" s="10"/>
      <c r="E24" s="10"/>
      <c r="F24" s="10"/>
      <c r="G24" s="10"/>
      <c r="H24" s="11">
        <v>1450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1">
        <f t="shared" si="2"/>
        <v>1450</v>
      </c>
    </row>
    <row r="25" spans="1:21" x14ac:dyDescent="0.25">
      <c r="A25" s="5" t="s">
        <v>47</v>
      </c>
      <c r="B25" s="13">
        <f>B14+B15+B16+B19+B23+B24</f>
        <v>1696.5</v>
      </c>
      <c r="C25" s="13"/>
      <c r="D25" s="13">
        <f>D14+D15+D16+D19+D23+D24</f>
        <v>300</v>
      </c>
      <c r="E25" s="13">
        <f>E14+E15+E16+E19+E23+E24</f>
        <v>160</v>
      </c>
      <c r="F25" s="13">
        <f>F14+F15+F16+F19+F23+F24</f>
        <v>5121.28</v>
      </c>
      <c r="G25" s="13"/>
      <c r="H25" s="13">
        <f>H14+H15+H16+H19+H23+H24</f>
        <v>1450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>S14+S15+S16+S19+S23+S24</f>
        <v>1356.89</v>
      </c>
      <c r="T25" s="13"/>
      <c r="U25" s="12">
        <f t="shared" si="2"/>
        <v>10084.669999999998</v>
      </c>
    </row>
    <row r="26" spans="1:21" x14ac:dyDescent="0.25">
      <c r="A26" s="8" t="s">
        <v>48</v>
      </c>
      <c r="B26" s="13">
        <f>B13+B25</f>
        <v>1696.5</v>
      </c>
      <c r="C26" s="13"/>
      <c r="D26" s="13">
        <f>D13+D25</f>
        <v>300</v>
      </c>
      <c r="E26" s="13">
        <f>E13+E25</f>
        <v>160</v>
      </c>
      <c r="F26" s="13">
        <f>F13+F25</f>
        <v>5436.28</v>
      </c>
      <c r="G26" s="13">
        <f>G13+G25</f>
        <v>315</v>
      </c>
      <c r="H26" s="13">
        <f>H13+H25</f>
        <v>2100</v>
      </c>
      <c r="I26" s="13"/>
      <c r="J26" s="13"/>
      <c r="K26" s="13">
        <f>K13+K25</f>
        <v>1030</v>
      </c>
      <c r="L26" s="13"/>
      <c r="M26" s="13"/>
      <c r="N26" s="13">
        <f>N13+N25</f>
        <v>1050</v>
      </c>
      <c r="O26" s="13"/>
      <c r="P26" s="13"/>
      <c r="Q26" s="13">
        <f>Q13+Q25</f>
        <v>1532.37</v>
      </c>
      <c r="R26" s="13">
        <f>Q26+P26</f>
        <v>1532.37</v>
      </c>
      <c r="S26" s="13">
        <f>S13+S25</f>
        <v>1356.89</v>
      </c>
      <c r="T26" s="13"/>
      <c r="U26" s="12">
        <f t="shared" si="2"/>
        <v>14977.039999999997</v>
      </c>
    </row>
    <row r="27" spans="1:21" x14ac:dyDescent="0.25">
      <c r="A27" s="8" t="s">
        <v>49</v>
      </c>
      <c r="B27" s="13">
        <v>1696.5</v>
      </c>
      <c r="C27" s="14"/>
      <c r="D27" s="13">
        <v>300</v>
      </c>
      <c r="E27" s="13">
        <v>160</v>
      </c>
      <c r="F27" s="13">
        <v>5436.28</v>
      </c>
      <c r="G27" s="13">
        <v>315</v>
      </c>
      <c r="H27" s="13">
        <v>2100</v>
      </c>
      <c r="I27" s="14"/>
      <c r="J27" s="14"/>
      <c r="K27" s="13">
        <v>1030</v>
      </c>
      <c r="L27" s="14"/>
      <c r="M27" s="14"/>
      <c r="N27" s="13">
        <v>1050</v>
      </c>
      <c r="O27" s="14"/>
      <c r="P27" s="14"/>
      <c r="Q27" s="13">
        <v>1532.37</v>
      </c>
      <c r="R27" s="13">
        <f>Q27+P27</f>
        <v>1532.37</v>
      </c>
      <c r="S27" s="13">
        <v>1356.89</v>
      </c>
      <c r="T27" s="14"/>
      <c r="U27" s="12">
        <f t="shared" si="2"/>
        <v>14977.039999999997</v>
      </c>
    </row>
    <row r="28" spans="1:21" x14ac:dyDescent="0.25">
      <c r="A28" s="2" t="s">
        <v>50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1" x14ac:dyDescent="0.25">
      <c r="A29" s="3" t="s">
        <v>51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1">
        <v>231.07</v>
      </c>
      <c r="R29" s="11">
        <f>Q29+P29</f>
        <v>231.07</v>
      </c>
      <c r="S29" s="10"/>
      <c r="T29" s="10"/>
      <c r="U29" s="11">
        <f>B29+C29+D29+E29+F29+G29+H29+I29+J29+K29+L29+M29+N29+O29+R29+S29+T29</f>
        <v>231.07</v>
      </c>
    </row>
    <row r="30" spans="1:21" x14ac:dyDescent="0.25">
      <c r="A30" s="4" t="s">
        <v>53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1">
        <v>15</v>
      </c>
      <c r="R30" s="11">
        <f>Q30+P30</f>
        <v>15</v>
      </c>
      <c r="S30" s="10"/>
      <c r="T30" s="10"/>
      <c r="U30" s="11">
        <f>B30+C30+D30+E30+F30+G30+H30+I30+J30+K30+L30+M30+N30+O30+R30+S30+T30</f>
        <v>15</v>
      </c>
    </row>
    <row r="31" spans="1:21" x14ac:dyDescent="0.25">
      <c r="A31" s="4" t="s">
        <v>59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1">
        <v>115</v>
      </c>
      <c r="R31" s="11">
        <f>Q31+P31</f>
        <v>115</v>
      </c>
      <c r="S31" s="10"/>
      <c r="T31" s="10"/>
      <c r="U31" s="11">
        <f>B31+C31+D31+E31+F31+G31+H31+I31+J31+K31+L31+M31+N31+O31+R31+S31+T31</f>
        <v>115</v>
      </c>
    </row>
    <row r="32" spans="1:21" x14ac:dyDescent="0.25">
      <c r="A32" s="4" t="s">
        <v>60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1">
        <v>2099</v>
      </c>
      <c r="R32" s="11">
        <f>Q32+P32</f>
        <v>2099</v>
      </c>
      <c r="S32" s="10"/>
      <c r="T32" s="10"/>
      <c r="U32" s="11">
        <f>B32+C32+D32+E32+F32+G32+H32+I32+J32+K32+L32+M32+N32+O32+R32+S32+T32</f>
        <v>2099</v>
      </c>
    </row>
    <row r="33" spans="1:21" x14ac:dyDescent="0.25">
      <c r="A33" s="5" t="s">
        <v>61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>
        <f>Q29+Q30+Q31+Q32</f>
        <v>2460.0700000000002</v>
      </c>
      <c r="R33" s="13">
        <f>Q33+P33</f>
        <v>2460.0700000000002</v>
      </c>
      <c r="S33" s="13"/>
      <c r="T33" s="13"/>
      <c r="U33" s="12">
        <f>B33+C33+D33+E33+F33+G33+H33+I33+J33+K33+L33+M33+N33+O33+R33+S33+T33</f>
        <v>2460.0700000000002</v>
      </c>
    </row>
    <row r="34" spans="1:21" x14ac:dyDescent="0.25">
      <c r="A34" s="3" t="s">
        <v>62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x14ac:dyDescent="0.25">
      <c r="A35" s="4" t="s">
        <v>65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1">
        <v>323.25</v>
      </c>
      <c r="R35" s="11">
        <f>Q35+P35</f>
        <v>323.25</v>
      </c>
      <c r="S35" s="10"/>
      <c r="T35" s="10"/>
      <c r="U35" s="11">
        <f>B35+C35+D35+E35+F35+G35+H35+I35+J35+K35+L35+M35+N35+O35+R35+S35+T35</f>
        <v>323.25</v>
      </c>
    </row>
    <row r="36" spans="1:21" x14ac:dyDescent="0.25">
      <c r="A36" s="5" t="s">
        <v>67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>
        <f>Q34+Q35</f>
        <v>323.25</v>
      </c>
      <c r="R36" s="13">
        <f>Q36+P36</f>
        <v>323.25</v>
      </c>
      <c r="S36" s="13"/>
      <c r="T36" s="13"/>
      <c r="U36" s="12">
        <f>B36+C36+D36+E36+F36+G36+H36+I36+J36+K36+L36+M36+N36+O36+R36+S36+T36</f>
        <v>323.25</v>
      </c>
    </row>
    <row r="37" spans="1:21" x14ac:dyDescent="0.25">
      <c r="A37" s="3" t="s">
        <v>68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x14ac:dyDescent="0.25">
      <c r="A38" s="4" t="s">
        <v>71</v>
      </c>
      <c r="B38" s="10"/>
      <c r="C38" s="11">
        <v>90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1">
        <f>B38+C38+D38+E38+F38+G38+H38+I38+J38+K38+L38+M38+N38+O38+R38+S38+T38</f>
        <v>90</v>
      </c>
    </row>
    <row r="39" spans="1:21" x14ac:dyDescent="0.25">
      <c r="A39" s="4" t="s">
        <v>72</v>
      </c>
      <c r="B39" s="11">
        <v>597.16999999999996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1">
        <f>B39+C39+D39+E39+F39+G39+H39+I39+J39+K39+L39+M39+N39+O39+R39+S39+T39</f>
        <v>597.16999999999996</v>
      </c>
    </row>
    <row r="40" spans="1:21" x14ac:dyDescent="0.25">
      <c r="A40" s="4" t="s">
        <v>74</v>
      </c>
      <c r="B40" s="10"/>
      <c r="C40" s="11">
        <v>1074.99</v>
      </c>
      <c r="D40" s="10"/>
      <c r="E40" s="11">
        <v>372.44</v>
      </c>
      <c r="F40" s="11">
        <v>50</v>
      </c>
      <c r="G40" s="10"/>
      <c r="H40" s="10"/>
      <c r="I40" s="10"/>
      <c r="J40" s="10"/>
      <c r="K40" s="10"/>
      <c r="L40" s="11">
        <v>434.06</v>
      </c>
      <c r="M40" s="11">
        <v>142.22999999999999</v>
      </c>
      <c r="N40" s="10"/>
      <c r="O40" s="11">
        <v>225</v>
      </c>
      <c r="P40" s="10"/>
      <c r="Q40" s="10"/>
      <c r="R40" s="10"/>
      <c r="S40" s="10"/>
      <c r="T40" s="10"/>
      <c r="U40" s="11">
        <f>B40+C40+D40+E40+F40+G40+H40+I40+J40+K40+L40+M40+N40+O40+R40+S40+T40</f>
        <v>2298.7199999999998</v>
      </c>
    </row>
    <row r="41" spans="1:21" x14ac:dyDescent="0.25">
      <c r="A41" s="4" t="s">
        <v>77</v>
      </c>
      <c r="B41" s="11">
        <v>510.26</v>
      </c>
      <c r="C41" s="10"/>
      <c r="D41" s="10"/>
      <c r="E41" s="10"/>
      <c r="F41" s="10"/>
      <c r="G41" s="10"/>
      <c r="H41" s="11">
        <v>461</v>
      </c>
      <c r="I41" s="10"/>
      <c r="J41" s="11">
        <v>592.63</v>
      </c>
      <c r="K41" s="11">
        <v>435</v>
      </c>
      <c r="L41" s="11">
        <v>844.68</v>
      </c>
      <c r="M41" s="11">
        <v>69.98</v>
      </c>
      <c r="N41" s="10"/>
      <c r="O41" s="10"/>
      <c r="P41" s="10"/>
      <c r="Q41" s="10"/>
      <c r="R41" s="10"/>
      <c r="S41" s="10"/>
      <c r="T41" s="10"/>
      <c r="U41" s="11">
        <f>B41+C41+D41+E41+F41+G41+H41+I41+J41+K41+L41+M41+N41+O41+R41+S41+T41</f>
        <v>2913.5499999999997</v>
      </c>
    </row>
    <row r="42" spans="1:21" x14ac:dyDescent="0.25">
      <c r="A42" s="4" t="s">
        <v>78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x14ac:dyDescent="0.25">
      <c r="A43" s="6" t="s">
        <v>79</v>
      </c>
      <c r="B43" s="10"/>
      <c r="C43" s="11">
        <v>2292.5</v>
      </c>
      <c r="D43" s="11">
        <v>875</v>
      </c>
      <c r="E43" s="10"/>
      <c r="F43" s="10"/>
      <c r="G43" s="10"/>
      <c r="H43" s="10"/>
      <c r="I43" s="11">
        <v>1435</v>
      </c>
      <c r="J43" s="11">
        <v>1207.5</v>
      </c>
      <c r="K43" s="10"/>
      <c r="L43" s="10"/>
      <c r="M43" s="10"/>
      <c r="N43" s="10"/>
      <c r="O43" s="10"/>
      <c r="P43" s="10"/>
      <c r="Q43" s="10"/>
      <c r="R43" s="10"/>
      <c r="S43" s="10"/>
      <c r="T43" s="11">
        <v>665</v>
      </c>
      <c r="U43" s="11">
        <f t="shared" ref="U43:U48" si="3">B43+C43+D43+E43+F43+G43+H43+I43+J43+K43+L43+M43+N43+O43+R43+S43+T43</f>
        <v>6475</v>
      </c>
    </row>
    <row r="44" spans="1:21" x14ac:dyDescent="0.25">
      <c r="A44" s="6" t="s">
        <v>80</v>
      </c>
      <c r="B44" s="10"/>
      <c r="C44" s="10"/>
      <c r="D44" s="10"/>
      <c r="E44" s="11">
        <v>1400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1">
        <f t="shared" si="3"/>
        <v>1400</v>
      </c>
    </row>
    <row r="45" spans="1:21" x14ac:dyDescent="0.25">
      <c r="A45" s="7" t="s">
        <v>81</v>
      </c>
      <c r="B45" s="13"/>
      <c r="C45" s="13">
        <f>C42+C43+C44</f>
        <v>2292.5</v>
      </c>
      <c r="D45" s="13">
        <f>D42+D43+D44</f>
        <v>875</v>
      </c>
      <c r="E45" s="13">
        <f>E42+E43+E44</f>
        <v>1400</v>
      </c>
      <c r="F45" s="13"/>
      <c r="G45" s="13"/>
      <c r="H45" s="13"/>
      <c r="I45" s="13">
        <f>I42+I43+I44</f>
        <v>1435</v>
      </c>
      <c r="J45" s="13">
        <f>J42+J43+J44</f>
        <v>1207.5</v>
      </c>
      <c r="K45" s="13"/>
      <c r="L45" s="13"/>
      <c r="M45" s="13"/>
      <c r="N45" s="13"/>
      <c r="O45" s="13"/>
      <c r="P45" s="13"/>
      <c r="Q45" s="13"/>
      <c r="R45" s="13"/>
      <c r="S45" s="13"/>
      <c r="T45" s="13">
        <f>T42+T43+T44</f>
        <v>665</v>
      </c>
      <c r="U45" s="12">
        <f t="shared" si="3"/>
        <v>7875</v>
      </c>
    </row>
    <row r="46" spans="1:21" x14ac:dyDescent="0.25">
      <c r="A46" s="4" t="s">
        <v>82</v>
      </c>
      <c r="B46" s="10"/>
      <c r="C46" s="10"/>
      <c r="D46" s="10"/>
      <c r="E46" s="11">
        <v>284.45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1">
        <f t="shared" si="3"/>
        <v>284.45</v>
      </c>
    </row>
    <row r="47" spans="1:21" x14ac:dyDescent="0.25">
      <c r="A47" s="4" t="s">
        <v>84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1">
        <v>43.53</v>
      </c>
      <c r="N47" s="10"/>
      <c r="O47" s="10"/>
      <c r="P47" s="10"/>
      <c r="Q47" s="10"/>
      <c r="R47" s="10"/>
      <c r="S47" s="10"/>
      <c r="T47" s="10"/>
      <c r="U47" s="11">
        <f t="shared" si="3"/>
        <v>43.53</v>
      </c>
    </row>
    <row r="48" spans="1:21" x14ac:dyDescent="0.25">
      <c r="A48" s="4" t="s">
        <v>85</v>
      </c>
      <c r="B48" s="11">
        <v>15144.99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>
        <v>1151.46</v>
      </c>
      <c r="P48" s="10"/>
      <c r="Q48" s="10"/>
      <c r="R48" s="10"/>
      <c r="S48" s="10"/>
      <c r="T48" s="10"/>
      <c r="U48" s="11">
        <f t="shared" si="3"/>
        <v>16296.45</v>
      </c>
    </row>
    <row r="49" spans="1:21" x14ac:dyDescent="0.25">
      <c r="A49" s="4" t="s">
        <v>86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21" x14ac:dyDescent="0.25">
      <c r="A50" s="6" t="s">
        <v>87</v>
      </c>
      <c r="B50" s="11">
        <v>521.9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1">
        <f t="shared" ref="U50:U58" si="4">B50+C50+D50+E50+F50+G50+H50+I50+J50+K50+L50+M50+N50+O50+R50+S50+T50</f>
        <v>521.9</v>
      </c>
    </row>
    <row r="51" spans="1:21" x14ac:dyDescent="0.25">
      <c r="A51" s="7" t="s">
        <v>89</v>
      </c>
      <c r="B51" s="13">
        <f>B49+B50</f>
        <v>521.9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2">
        <f t="shared" si="4"/>
        <v>521.9</v>
      </c>
    </row>
    <row r="52" spans="1:21" x14ac:dyDescent="0.25">
      <c r="A52" s="4" t="s">
        <v>90</v>
      </c>
      <c r="B52" s="11">
        <v>300</v>
      </c>
      <c r="C52" s="10"/>
      <c r="D52" s="10"/>
      <c r="E52" s="10"/>
      <c r="F52" s="11">
        <v>360</v>
      </c>
      <c r="G52" s="10"/>
      <c r="H52" s="10"/>
      <c r="I52" s="10"/>
      <c r="J52" s="10"/>
      <c r="K52" s="10"/>
      <c r="L52" s="10"/>
      <c r="M52" s="11">
        <v>85</v>
      </c>
      <c r="N52" s="10"/>
      <c r="O52" s="11">
        <v>998.8</v>
      </c>
      <c r="P52" s="10"/>
      <c r="Q52" s="10"/>
      <c r="R52" s="10"/>
      <c r="S52" s="10"/>
      <c r="T52" s="10"/>
      <c r="U52" s="11">
        <f t="shared" si="4"/>
        <v>1743.8</v>
      </c>
    </row>
    <row r="53" spans="1:21" x14ac:dyDescent="0.25">
      <c r="A53" s="5" t="s">
        <v>91</v>
      </c>
      <c r="B53" s="13">
        <f>B37+B38+B39+B40+B41+B45+B46+B47+B48+B51+B52</f>
        <v>17074.32</v>
      </c>
      <c r="C53" s="13">
        <f>C37+C38+C39+C40+C41+C45+C46+C47+C48+C51+C52</f>
        <v>3457.49</v>
      </c>
      <c r="D53" s="13">
        <f>D37+D38+D39+D40+D41+D45+D46+D47+D48+D51+D52</f>
        <v>875</v>
      </c>
      <c r="E53" s="13">
        <f>E37+E38+E39+E40+E41+E45+E46+E47+E48+E51+E52</f>
        <v>2056.89</v>
      </c>
      <c r="F53" s="13">
        <f>F37+F38+F39+F40+F41+F45+F46+F47+F48+F51+F52</f>
        <v>410</v>
      </c>
      <c r="G53" s="13"/>
      <c r="H53" s="13">
        <f t="shared" ref="H53:M53" si="5">H37+H38+H39+H40+H41+H45+H46+H47+H48+H51+H52</f>
        <v>461</v>
      </c>
      <c r="I53" s="13">
        <f t="shared" si="5"/>
        <v>1435</v>
      </c>
      <c r="J53" s="13">
        <f t="shared" si="5"/>
        <v>1800.13</v>
      </c>
      <c r="K53" s="13">
        <f t="shared" si="5"/>
        <v>435</v>
      </c>
      <c r="L53" s="13">
        <f t="shared" si="5"/>
        <v>1278.74</v>
      </c>
      <c r="M53" s="13">
        <f t="shared" si="5"/>
        <v>340.74</v>
      </c>
      <c r="N53" s="13"/>
      <c r="O53" s="13">
        <f>O37+O38+O39+O40+O41+O45+O46+O47+O48+O51+O52</f>
        <v>2375.2600000000002</v>
      </c>
      <c r="P53" s="13"/>
      <c r="Q53" s="13"/>
      <c r="R53" s="13"/>
      <c r="S53" s="13"/>
      <c r="T53" s="13">
        <f>T37+T38+T39+T40+T41+T45+T46+T47+T48+T51+T52</f>
        <v>665</v>
      </c>
      <c r="U53" s="12">
        <f t="shared" si="4"/>
        <v>32664.57</v>
      </c>
    </row>
    <row r="54" spans="1:21" x14ac:dyDescent="0.25">
      <c r="A54" s="3" t="s">
        <v>92</v>
      </c>
      <c r="B54" s="11">
        <v>1720.25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1">
        <f t="shared" si="4"/>
        <v>1720.25</v>
      </c>
    </row>
    <row r="55" spans="1:21" x14ac:dyDescent="0.25">
      <c r="A55" s="4" t="s">
        <v>23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1">
        <v>13884.19</v>
      </c>
      <c r="R55" s="11">
        <f>Q55+P55</f>
        <v>13884.19</v>
      </c>
      <c r="S55" s="10"/>
      <c r="T55" s="10"/>
      <c r="U55" s="11">
        <f t="shared" si="4"/>
        <v>13884.19</v>
      </c>
    </row>
    <row r="56" spans="1:21" x14ac:dyDescent="0.25">
      <c r="A56" s="5" t="s">
        <v>95</v>
      </c>
      <c r="B56" s="13">
        <f>B54+B55</f>
        <v>1720.25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>
        <f>Q54+Q55</f>
        <v>13884.19</v>
      </c>
      <c r="R56" s="13">
        <f>Q56+P56</f>
        <v>13884.19</v>
      </c>
      <c r="S56" s="13"/>
      <c r="T56" s="13"/>
      <c r="U56" s="12">
        <f t="shared" si="4"/>
        <v>15604.44</v>
      </c>
    </row>
    <row r="57" spans="1:21" x14ac:dyDescent="0.25">
      <c r="A57" s="8" t="s">
        <v>96</v>
      </c>
      <c r="B57" s="13">
        <f>B33+B36+B53+B56</f>
        <v>18794.57</v>
      </c>
      <c r="C57" s="13">
        <f>C33+C36+C53+C56</f>
        <v>3457.49</v>
      </c>
      <c r="D57" s="13">
        <f>D33+D36+D53+D56</f>
        <v>875</v>
      </c>
      <c r="E57" s="13">
        <f>E33+E36+E53+E56</f>
        <v>2056.89</v>
      </c>
      <c r="F57" s="13">
        <f>F33+F36+F53+F56</f>
        <v>410</v>
      </c>
      <c r="G57" s="13"/>
      <c r="H57" s="13">
        <f t="shared" ref="H57:M57" si="6">H33+H36+H53+H56</f>
        <v>461</v>
      </c>
      <c r="I57" s="13">
        <f t="shared" si="6"/>
        <v>1435</v>
      </c>
      <c r="J57" s="13">
        <f t="shared" si="6"/>
        <v>1800.13</v>
      </c>
      <c r="K57" s="13">
        <f t="shared" si="6"/>
        <v>435</v>
      </c>
      <c r="L57" s="13">
        <f t="shared" si="6"/>
        <v>1278.74</v>
      </c>
      <c r="M57" s="13">
        <f t="shared" si="6"/>
        <v>340.74</v>
      </c>
      <c r="N57" s="13"/>
      <c r="O57" s="13">
        <f>O33+O36+O53+O56</f>
        <v>2375.2600000000002</v>
      </c>
      <c r="P57" s="13"/>
      <c r="Q57" s="13">
        <f>Q33+Q36+Q53+Q56</f>
        <v>16667.510000000002</v>
      </c>
      <c r="R57" s="13">
        <f>Q57+P57</f>
        <v>16667.510000000002</v>
      </c>
      <c r="S57" s="13"/>
      <c r="T57" s="13">
        <f>T33+T36+T53+T56</f>
        <v>665</v>
      </c>
      <c r="U57" s="12">
        <f t="shared" si="4"/>
        <v>51052.33</v>
      </c>
    </row>
    <row r="58" spans="1:21" x14ac:dyDescent="0.25">
      <c r="A58" s="8" t="s">
        <v>97</v>
      </c>
      <c r="B58" s="13">
        <v>-17098.07</v>
      </c>
      <c r="C58" s="13">
        <v>-3457.49</v>
      </c>
      <c r="D58" s="13">
        <v>-575</v>
      </c>
      <c r="E58" s="13">
        <v>-1896.8899999999999</v>
      </c>
      <c r="F58" s="13">
        <v>5026.28</v>
      </c>
      <c r="G58" s="13">
        <v>315</v>
      </c>
      <c r="H58" s="13">
        <v>1639</v>
      </c>
      <c r="I58" s="13">
        <v>-1435</v>
      </c>
      <c r="J58" s="13">
        <v>-1800.13</v>
      </c>
      <c r="K58" s="13">
        <v>595</v>
      </c>
      <c r="L58" s="13">
        <v>-1278.74</v>
      </c>
      <c r="M58" s="13">
        <v>-340.74</v>
      </c>
      <c r="N58" s="13">
        <v>1050</v>
      </c>
      <c r="O58" s="13">
        <v>-2375.2600000000002</v>
      </c>
      <c r="P58" s="14"/>
      <c r="Q58" s="13">
        <v>-15135.140000000003</v>
      </c>
      <c r="R58" s="13">
        <f>Q58+P58</f>
        <v>-15135.140000000003</v>
      </c>
      <c r="S58" s="13">
        <v>1356.89</v>
      </c>
      <c r="T58" s="13">
        <v>-665</v>
      </c>
      <c r="U58" s="12">
        <f t="shared" si="4"/>
        <v>-36075.290000000008</v>
      </c>
    </row>
    <row r="59" spans="1:21" x14ac:dyDescent="0.25">
      <c r="A59" s="2" t="s">
        <v>98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1" x14ac:dyDescent="0.25">
      <c r="A60" s="3" t="s">
        <v>99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1">
        <v>1.1399999999999999</v>
      </c>
      <c r="R60" s="11">
        <f>Q60+P60</f>
        <v>1.1399999999999999</v>
      </c>
      <c r="S60" s="10"/>
      <c r="T60" s="10"/>
      <c r="U60" s="11">
        <f>B60+C60+D60+E60+F60+G60+H60+I60+J60+K60+L60+M60+N60+O60+R60+S60+T60</f>
        <v>1.1399999999999999</v>
      </c>
    </row>
    <row r="61" spans="1:21" x14ac:dyDescent="0.25">
      <c r="A61" s="3" t="s">
        <v>100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1" x14ac:dyDescent="0.25">
      <c r="A62" s="4" t="s">
        <v>87</v>
      </c>
      <c r="B62" s="11">
        <v>3960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1">
        <f>B62+C62+D62+E62+F62+G62+H62+I62+J62+K62+L62+M62+N62+O62+R62+S62+T62</f>
        <v>3960</v>
      </c>
    </row>
    <row r="63" spans="1:21" x14ac:dyDescent="0.25">
      <c r="A63" s="5" t="s">
        <v>101</v>
      </c>
      <c r="B63" s="13">
        <f>B61+B62</f>
        <v>3960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2">
        <f>B63+C63+D63+E63+F63+G63+H63+I63+J63+K63+L63+M63+N63+O63+R63+S63+T63</f>
        <v>3960</v>
      </c>
    </row>
    <row r="64" spans="1:21" x14ac:dyDescent="0.25">
      <c r="A64" s="8" t="s">
        <v>102</v>
      </c>
      <c r="B64" s="13">
        <f>B60+B63</f>
        <v>3960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>
        <f>Q60+Q63</f>
        <v>1.1399999999999999</v>
      </c>
      <c r="R64" s="13">
        <f>Q64+P64</f>
        <v>1.1399999999999999</v>
      </c>
      <c r="S64" s="13"/>
      <c r="T64" s="13"/>
      <c r="U64" s="12">
        <f>B64+C64+D64+E64+F64+G64+H64+I64+J64+K64+L64+M64+N64+O64+R64+S64+T64</f>
        <v>3961.14</v>
      </c>
    </row>
    <row r="65" spans="1:21" x14ac:dyDescent="0.25">
      <c r="A65" s="8" t="s">
        <v>103</v>
      </c>
      <c r="B65" s="13">
        <v>3960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3">
        <v>1.1399999999999999</v>
      </c>
      <c r="R65" s="13">
        <f>Q65+P65</f>
        <v>1.1399999999999999</v>
      </c>
      <c r="S65" s="14"/>
      <c r="T65" s="14"/>
      <c r="U65" s="12">
        <f>B65+C65+D65+E65+F65+G65+H65+I65+J65+K65+L65+M65+N65+O65+R65+S65+T65</f>
        <v>3961.14</v>
      </c>
    </row>
    <row r="66" spans="1:21" x14ac:dyDescent="0.25">
      <c r="A66" s="8" t="s">
        <v>104</v>
      </c>
      <c r="B66" s="13">
        <v>-13138.07</v>
      </c>
      <c r="C66" s="13">
        <v>-3457.49</v>
      </c>
      <c r="D66" s="13">
        <v>-575</v>
      </c>
      <c r="E66" s="13">
        <v>-1896.8899999999999</v>
      </c>
      <c r="F66" s="13">
        <v>5026.28</v>
      </c>
      <c r="G66" s="13">
        <v>315</v>
      </c>
      <c r="H66" s="13">
        <v>1639</v>
      </c>
      <c r="I66" s="13">
        <v>-1435</v>
      </c>
      <c r="J66" s="13">
        <v>-1800.13</v>
      </c>
      <c r="K66" s="13">
        <v>595</v>
      </c>
      <c r="L66" s="13">
        <v>-1278.74</v>
      </c>
      <c r="M66" s="13">
        <v>-340.74</v>
      </c>
      <c r="N66" s="13">
        <v>1050</v>
      </c>
      <c r="O66" s="13">
        <v>-2375.2600000000002</v>
      </c>
      <c r="P66" s="14"/>
      <c r="Q66" s="13">
        <v>-15134.000000000004</v>
      </c>
      <c r="R66" s="13">
        <f>Q66+P66</f>
        <v>-15134.000000000004</v>
      </c>
      <c r="S66" s="13">
        <v>1356.89</v>
      </c>
      <c r="T66" s="13">
        <v>-665</v>
      </c>
      <c r="U66" s="12">
        <f>B66+C66+D66+E66+F66+G66+H66+I66+J66+K66+L66+M66+N66+O66+R66+S66+T66</f>
        <v>-32114.150000000009</v>
      </c>
    </row>
    <row r="67" spans="1:21" s="16" customFormat="1" ht="18.600000000000001" customHeight="1" x14ac:dyDescent="0.2">
      <c r="A67" s="15" t="s">
        <v>129</v>
      </c>
      <c r="B67" s="17">
        <v>26469.89</v>
      </c>
      <c r="C67" s="17">
        <v>5140.49</v>
      </c>
      <c r="D67" s="17">
        <v>8201.4500000000007</v>
      </c>
      <c r="E67" s="17">
        <v>18256.080000000002</v>
      </c>
      <c r="F67" s="17">
        <v>-2136.9699999999998</v>
      </c>
      <c r="G67" s="17">
        <v>1808.43</v>
      </c>
      <c r="H67" s="17">
        <v>13314.4</v>
      </c>
      <c r="I67" s="17">
        <v>4185.28</v>
      </c>
      <c r="J67" s="17">
        <v>8082.52</v>
      </c>
      <c r="K67" s="17">
        <v>13063.24</v>
      </c>
      <c r="L67" s="17">
        <v>11337.3</v>
      </c>
      <c r="M67" s="17">
        <v>1019.35</v>
      </c>
      <c r="N67" s="17">
        <v>1603.07</v>
      </c>
      <c r="O67" s="17">
        <v>8575.66</v>
      </c>
      <c r="P67" s="17"/>
      <c r="Q67" s="17"/>
      <c r="R67" s="17"/>
      <c r="S67" s="17">
        <v>4724.7</v>
      </c>
      <c r="T67" s="17">
        <v>4989.05</v>
      </c>
      <c r="U67" s="17"/>
    </row>
    <row r="68" spans="1:21" s="16" customFormat="1" ht="18.600000000000001" customHeight="1" x14ac:dyDescent="0.2">
      <c r="A68" s="16" t="s">
        <v>130</v>
      </c>
      <c r="B68" s="17">
        <v>0</v>
      </c>
      <c r="C68" s="17">
        <f>C43/2</f>
        <v>1146.25</v>
      </c>
      <c r="D68" s="17">
        <f>D43/2</f>
        <v>437.5</v>
      </c>
      <c r="E68" s="17">
        <v>0</v>
      </c>
      <c r="F68" s="17">
        <v>0</v>
      </c>
      <c r="G68" s="17">
        <v>0</v>
      </c>
      <c r="H68" s="17">
        <v>0</v>
      </c>
      <c r="I68" s="17">
        <f>I43/2</f>
        <v>717.5</v>
      </c>
      <c r="J68" s="17">
        <f>J43/2</f>
        <v>603.75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/>
      <c r="Q68" s="17"/>
      <c r="R68" s="17"/>
      <c r="S68" s="17">
        <v>0</v>
      </c>
      <c r="T68" s="17">
        <f>T43/2</f>
        <v>332.5</v>
      </c>
      <c r="U68" s="17"/>
    </row>
    <row r="69" spans="1:21" s="16" customFormat="1" ht="18.600000000000001" customHeight="1" x14ac:dyDescent="0.2">
      <c r="A69" s="16" t="s">
        <v>131</v>
      </c>
      <c r="B69" s="17">
        <f>B66+B68</f>
        <v>-13138.07</v>
      </c>
      <c r="C69" s="17">
        <f t="shared" ref="C69:T69" si="7">C66+C68</f>
        <v>-2311.2399999999998</v>
      </c>
      <c r="D69" s="17">
        <f t="shared" si="7"/>
        <v>-137.5</v>
      </c>
      <c r="E69" s="17">
        <f t="shared" si="7"/>
        <v>-1896.8899999999999</v>
      </c>
      <c r="F69" s="17">
        <f t="shared" si="7"/>
        <v>5026.28</v>
      </c>
      <c r="G69" s="17">
        <f t="shared" si="7"/>
        <v>315</v>
      </c>
      <c r="H69" s="17">
        <f t="shared" si="7"/>
        <v>1639</v>
      </c>
      <c r="I69" s="17">
        <f t="shared" si="7"/>
        <v>-717.5</v>
      </c>
      <c r="J69" s="17">
        <f t="shared" si="7"/>
        <v>-1196.3800000000001</v>
      </c>
      <c r="K69" s="17">
        <f t="shared" si="7"/>
        <v>595</v>
      </c>
      <c r="L69" s="17">
        <f t="shared" si="7"/>
        <v>-1278.74</v>
      </c>
      <c r="M69" s="17">
        <f t="shared" si="7"/>
        <v>-340.74</v>
      </c>
      <c r="N69" s="17">
        <f t="shared" si="7"/>
        <v>1050</v>
      </c>
      <c r="O69" s="17">
        <f t="shared" si="7"/>
        <v>-2375.2600000000002</v>
      </c>
      <c r="P69" s="17"/>
      <c r="Q69" s="17"/>
      <c r="R69" s="17"/>
      <c r="S69" s="17">
        <f t="shared" si="7"/>
        <v>1356.89</v>
      </c>
      <c r="T69" s="17">
        <f t="shared" si="7"/>
        <v>-332.5</v>
      </c>
      <c r="U69" s="17"/>
    </row>
    <row r="70" spans="1:21" s="16" customFormat="1" ht="18.600000000000001" customHeight="1" x14ac:dyDescent="0.2">
      <c r="A70" s="16" t="s">
        <v>132</v>
      </c>
      <c r="B70" s="17">
        <f>B67+B69</f>
        <v>13331.82</v>
      </c>
      <c r="C70" s="17">
        <f t="shared" ref="C70:T70" si="8">C67+C69</f>
        <v>2829.25</v>
      </c>
      <c r="D70" s="17">
        <f t="shared" si="8"/>
        <v>8063.9500000000007</v>
      </c>
      <c r="E70" s="17">
        <f t="shared" si="8"/>
        <v>16359.190000000002</v>
      </c>
      <c r="F70" s="17">
        <f t="shared" si="8"/>
        <v>2889.31</v>
      </c>
      <c r="G70" s="17">
        <f t="shared" si="8"/>
        <v>2123.4300000000003</v>
      </c>
      <c r="H70" s="17">
        <f t="shared" si="8"/>
        <v>14953.4</v>
      </c>
      <c r="I70" s="17">
        <f t="shared" si="8"/>
        <v>3467.7799999999997</v>
      </c>
      <c r="J70" s="17">
        <f t="shared" si="8"/>
        <v>6886.14</v>
      </c>
      <c r="K70" s="17">
        <f t="shared" si="8"/>
        <v>13658.24</v>
      </c>
      <c r="L70" s="17">
        <f t="shared" si="8"/>
        <v>10058.56</v>
      </c>
      <c r="M70" s="17">
        <f t="shared" si="8"/>
        <v>678.61</v>
      </c>
      <c r="N70" s="17">
        <f t="shared" si="8"/>
        <v>2653.0699999999997</v>
      </c>
      <c r="O70" s="17">
        <f t="shared" si="8"/>
        <v>6200.4</v>
      </c>
      <c r="P70" s="17"/>
      <c r="Q70" s="17"/>
      <c r="R70" s="17"/>
      <c r="S70" s="17">
        <f t="shared" si="8"/>
        <v>6081.59</v>
      </c>
      <c r="T70" s="17">
        <f t="shared" si="8"/>
        <v>4656.55</v>
      </c>
      <c r="U70" s="17"/>
    </row>
  </sheetData>
  <mergeCells count="3">
    <mergeCell ref="A1:U1"/>
    <mergeCell ref="A2:U2"/>
    <mergeCell ref="A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Stmt of Financial Position</vt:lpstr>
      <vt:lpstr>Statement of Activity FYTD</vt:lpstr>
      <vt:lpstr>Stmt of Activt - April</vt:lpstr>
      <vt:lpstr>Stmt of Activity - by Sport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Marconi Avenue Chiro</cp:lastModifiedBy>
  <dcterms:created xsi:type="dcterms:W3CDTF">2022-03-24T08:55:57Z</dcterms:created>
  <dcterms:modified xsi:type="dcterms:W3CDTF">2026-05-12T22:13:51Z</dcterms:modified>
  <cp:category/>
</cp:coreProperties>
</file>