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9fdcfe3eb686626/Documents/RAAB/RAAB Pres/"/>
    </mc:Choice>
  </mc:AlternateContent>
  <xr:revisionPtr revIDLastSave="0" documentId="8_{C0CE2ED9-80AB-450D-8856-AF87F355951A}" xr6:coauthVersionLast="47" xr6:coauthVersionMax="47" xr10:uidLastSave="{00000000-0000-0000-0000-000000000000}"/>
  <bookViews>
    <workbookView xWindow="-120" yWindow="-120" windowWidth="25440" windowHeight="15270" firstSheet="1" activeTab="3" xr2:uid="{00000000-000D-0000-FFFF-FFFF00000000}"/>
  </bookViews>
  <sheets>
    <sheet name="Stmt of Financial Position" sheetId="4" r:id="rId1"/>
    <sheet name="Statement of Activity FYTD" sheetId="1" r:id="rId2"/>
    <sheet name="Stmt of Activity - Feb" sheetId="2" r:id="rId3"/>
    <sheet name="Stmt of Activity - by Spor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4" l="1"/>
  <c r="B59" i="4"/>
  <c r="B64" i="4" s="1"/>
  <c r="B65" i="4" s="1"/>
  <c r="B68" i="4" s="1"/>
  <c r="B28" i="4"/>
  <c r="B29" i="4" s="1"/>
  <c r="B30" i="4" s="1"/>
  <c r="B20" i="4"/>
  <c r="B15" i="4"/>
  <c r="B17" i="4" s="1"/>
  <c r="B21" i="4" s="1"/>
  <c r="B22" i="4" s="1"/>
  <c r="J73" i="3"/>
  <c r="J72" i="3"/>
  <c r="J69" i="3"/>
  <c r="I69" i="3"/>
  <c r="J61" i="3"/>
  <c r="J56" i="3"/>
  <c r="J60" i="3" s="1"/>
  <c r="J54" i="3"/>
  <c r="I61" i="3"/>
  <c r="S71" i="3"/>
  <c r="S72" i="3" s="1"/>
  <c r="S73" i="3" s="1"/>
  <c r="Q71" i="3"/>
  <c r="Q72" i="3" s="1"/>
  <c r="Q73" i="3" s="1"/>
  <c r="L71" i="3"/>
  <c r="L72" i="3" s="1"/>
  <c r="L73" i="3" s="1"/>
  <c r="J71" i="3"/>
  <c r="I71" i="3"/>
  <c r="I72" i="3" s="1"/>
  <c r="I73" i="3" s="1"/>
  <c r="D71" i="3"/>
  <c r="C71" i="3"/>
  <c r="C72" i="3" s="1"/>
  <c r="C73" i="3" s="1"/>
  <c r="D72" i="3"/>
  <c r="D73" i="3" s="1"/>
  <c r="E72" i="3"/>
  <c r="F72" i="3"/>
  <c r="G72" i="3"/>
  <c r="G73" i="3" s="1"/>
  <c r="H72" i="3"/>
  <c r="H73" i="3" s="1"/>
  <c r="K72" i="3"/>
  <c r="K73" i="3" s="1"/>
  <c r="M72" i="3"/>
  <c r="M73" i="3" s="1"/>
  <c r="R72" i="3"/>
  <c r="E73" i="3"/>
  <c r="F73" i="3"/>
  <c r="R73" i="3"/>
  <c r="B73" i="3"/>
  <c r="B72" i="3"/>
  <c r="P69" i="3"/>
  <c r="T69" i="3" s="1"/>
  <c r="P68" i="3"/>
  <c r="T68" i="3" s="1"/>
  <c r="O66" i="3"/>
  <c r="O67" i="3" s="1"/>
  <c r="P67" i="3" s="1"/>
  <c r="B66" i="3"/>
  <c r="B67" i="3" s="1"/>
  <c r="P65" i="3"/>
  <c r="T65" i="3" s="1"/>
  <c r="P63" i="3"/>
  <c r="P61" i="3"/>
  <c r="Q60" i="3"/>
  <c r="O60" i="3"/>
  <c r="P60" i="3" s="1"/>
  <c r="M60" i="3"/>
  <c r="C59" i="3"/>
  <c r="T59" i="3" s="1"/>
  <c r="B59" i="3"/>
  <c r="T58" i="3"/>
  <c r="T57" i="3"/>
  <c r="Q56" i="3"/>
  <c r="O56" i="3"/>
  <c r="P56" i="3" s="1"/>
  <c r="M56" i="3"/>
  <c r="L56" i="3"/>
  <c r="L60" i="3" s="1"/>
  <c r="K56" i="3"/>
  <c r="K60" i="3" s="1"/>
  <c r="H56" i="3"/>
  <c r="H60" i="3" s="1"/>
  <c r="B56" i="3"/>
  <c r="B60" i="3" s="1"/>
  <c r="T55" i="3"/>
  <c r="I54" i="3"/>
  <c r="D54" i="3"/>
  <c r="T54" i="3" s="1"/>
  <c r="T53" i="3"/>
  <c r="T51" i="3"/>
  <c r="T50" i="3"/>
  <c r="T49" i="3"/>
  <c r="S48" i="3"/>
  <c r="S56" i="3" s="1"/>
  <c r="S60" i="3" s="1"/>
  <c r="J48" i="3"/>
  <c r="I48" i="3"/>
  <c r="I56" i="3" s="1"/>
  <c r="I60" i="3" s="1"/>
  <c r="E48" i="3"/>
  <c r="E56" i="3" s="1"/>
  <c r="E60" i="3" s="1"/>
  <c r="D48" i="3"/>
  <c r="C48" i="3"/>
  <c r="T47" i="3"/>
  <c r="T46" i="3"/>
  <c r="T44" i="3"/>
  <c r="O43" i="3"/>
  <c r="P43" i="3" s="1"/>
  <c r="M43" i="3"/>
  <c r="L43" i="3"/>
  <c r="K43" i="3"/>
  <c r="G43" i="3"/>
  <c r="G56" i="3" s="1"/>
  <c r="G60" i="3" s="1"/>
  <c r="F43" i="3"/>
  <c r="P42" i="3"/>
  <c r="T42" i="3" s="1"/>
  <c r="T41" i="3"/>
  <c r="T40" i="3"/>
  <c r="T39" i="3"/>
  <c r="T38" i="3"/>
  <c r="T37" i="3"/>
  <c r="O35" i="3"/>
  <c r="P35" i="3" s="1"/>
  <c r="T35" i="3" s="1"/>
  <c r="P34" i="3"/>
  <c r="T34" i="3" s="1"/>
  <c r="P33" i="3"/>
  <c r="T33" i="3" s="1"/>
  <c r="P32" i="3"/>
  <c r="T32" i="3" s="1"/>
  <c r="O28" i="3"/>
  <c r="P28" i="3" s="1"/>
  <c r="L27" i="3"/>
  <c r="L28" i="3" s="1"/>
  <c r="J27" i="3"/>
  <c r="J28" i="3" s="1"/>
  <c r="H27" i="3"/>
  <c r="H28" i="3" s="1"/>
  <c r="E27" i="3"/>
  <c r="E28" i="3" s="1"/>
  <c r="D27" i="3"/>
  <c r="D28" i="3" s="1"/>
  <c r="C27" i="3"/>
  <c r="C28" i="3" s="1"/>
  <c r="B27" i="3"/>
  <c r="B28" i="3" s="1"/>
  <c r="R26" i="3"/>
  <c r="R27" i="3" s="1"/>
  <c r="R28" i="3" s="1"/>
  <c r="T25" i="3"/>
  <c r="J23" i="3"/>
  <c r="D23" i="3"/>
  <c r="C23" i="3"/>
  <c r="T23" i="3" s="1"/>
  <c r="T22" i="3"/>
  <c r="T21" i="3"/>
  <c r="T20" i="3"/>
  <c r="T18" i="3"/>
  <c r="T17" i="3"/>
  <c r="T16" i="3"/>
  <c r="T15" i="3"/>
  <c r="O13" i="3"/>
  <c r="P13" i="3" s="1"/>
  <c r="T13" i="3" s="1"/>
  <c r="P12" i="3"/>
  <c r="T12" i="3" s="1"/>
  <c r="P11" i="3"/>
  <c r="T11" i="3" s="1"/>
  <c r="P10" i="3"/>
  <c r="T10" i="3" s="1"/>
  <c r="P9" i="3"/>
  <c r="T9" i="3" s="1"/>
  <c r="P8" i="3"/>
  <c r="T8" i="3" s="1"/>
  <c r="B67" i="2"/>
  <c r="B66" i="2"/>
  <c r="B59" i="2"/>
  <c r="B54" i="2"/>
  <c r="B48" i="2"/>
  <c r="B43" i="2"/>
  <c r="B56" i="2" s="1"/>
  <c r="B35" i="2"/>
  <c r="B60" i="2" s="1"/>
  <c r="B26" i="2"/>
  <c r="B23" i="2"/>
  <c r="B27" i="2" s="1"/>
  <c r="B28" i="2" s="1"/>
  <c r="B13" i="2"/>
  <c r="B105" i="1"/>
  <c r="B104" i="1"/>
  <c r="B97" i="1"/>
  <c r="B89" i="1"/>
  <c r="B81" i="1"/>
  <c r="B76" i="1"/>
  <c r="B91" i="1" s="1"/>
  <c r="B98" i="1" s="1"/>
  <c r="B67" i="1"/>
  <c r="B62" i="1"/>
  <c r="B47" i="1"/>
  <c r="B48" i="1" s="1"/>
  <c r="B39" i="1"/>
  <c r="B28" i="1"/>
  <c r="B15" i="1"/>
  <c r="B49" i="1" s="1"/>
  <c r="B69" i="4" l="1"/>
  <c r="T61" i="3"/>
  <c r="T63" i="3"/>
  <c r="T67" i="3"/>
  <c r="T48" i="3"/>
  <c r="D56" i="3"/>
  <c r="D60" i="3" s="1"/>
  <c r="T28" i="3"/>
  <c r="T43" i="3"/>
  <c r="T26" i="3"/>
  <c r="P66" i="3"/>
  <c r="T66" i="3"/>
  <c r="C56" i="3"/>
  <c r="C60" i="3" s="1"/>
  <c r="T60" i="3" s="1"/>
  <c r="F56" i="3"/>
  <c r="F60" i="3" s="1"/>
  <c r="T27" i="3"/>
  <c r="T56" i="3" l="1"/>
</calcChain>
</file>

<file path=xl/sharedStrings.xml><?xml version="1.0" encoding="utf-8"?>
<sst xmlns="http://schemas.openxmlformats.org/spreadsheetml/2006/main" count="339" uniqueCount="179">
  <si>
    <t>Statement of Activity</t>
  </si>
  <si>
    <t>Rio Americano Athletic Boosters, Inc.</t>
  </si>
  <si>
    <t>June 1, 2025-February 28, 2026</t>
  </si>
  <si>
    <t>Income</t>
  </si>
  <si>
    <t>General Fundraising Income</t>
  </si>
  <si>
    <t>Accrued Investment Income</t>
  </si>
  <si>
    <t>Banner Advertising - RAAB General Fund</t>
  </si>
  <si>
    <t>CPR Class Income</t>
  </si>
  <si>
    <t>Firework Booth</t>
  </si>
  <si>
    <t>General Fund Donations</t>
  </si>
  <si>
    <t>Legacy brick sales</t>
  </si>
  <si>
    <t>Membership</t>
  </si>
  <si>
    <t>Total for General Fundraising Income</t>
  </si>
  <si>
    <t>Team Fundraising Income</t>
  </si>
  <si>
    <t>Apparel Sales</t>
  </si>
  <si>
    <t>Banner Advertising - Team Designated</t>
  </si>
  <si>
    <t>Baseball Pasta Feed</t>
  </si>
  <si>
    <t>Cheer Pasta Feed</t>
  </si>
  <si>
    <t>Cheer Summer Program</t>
  </si>
  <si>
    <t>Cookie Dough Sales</t>
  </si>
  <si>
    <t>Designated Sport Donation</t>
  </si>
  <si>
    <t>Football Golf Tournament</t>
  </si>
  <si>
    <t>Fundraising Program</t>
  </si>
  <si>
    <t>SchoolFundr</t>
  </si>
  <si>
    <t>Vertical Raise Trust</t>
  </si>
  <si>
    <t>Total for Fundraising Program</t>
  </si>
  <si>
    <t>Jack Scott Tournament</t>
  </si>
  <si>
    <t>School/District Support</t>
  </si>
  <si>
    <t>Snack Bar Income</t>
  </si>
  <si>
    <t>B. Basketball Snack Bar Income</t>
  </si>
  <si>
    <t>Boys Volleyball Snack Bar Income</t>
  </si>
  <si>
    <t>Boys Water Polo Snack Bar Income</t>
  </si>
  <si>
    <t>Football Snack Bar Income</t>
  </si>
  <si>
    <t>G. Basketball Snack Bar Income</t>
  </si>
  <si>
    <t>Girls Soccer Snack Bar Income</t>
  </si>
  <si>
    <t>Girls Water Polo Snack Bar Income</t>
  </si>
  <si>
    <t>Total for Snack Bar Income</t>
  </si>
  <si>
    <t>Summer Camp Fundraiser</t>
  </si>
  <si>
    <t>Summer Program Income</t>
  </si>
  <si>
    <t>Team Event Income</t>
  </si>
  <si>
    <t>Tournament Income</t>
  </si>
  <si>
    <t>Soccer Tournament Income</t>
  </si>
  <si>
    <t>Swim Invitational Income</t>
  </si>
  <si>
    <t>Water Polo Tournament</t>
  </si>
  <si>
    <t>Total for Tournament Income</t>
  </si>
  <si>
    <t>Total for Team Fundraising Income</t>
  </si>
  <si>
    <t>Total for Income</t>
  </si>
  <si>
    <t>Gross Profit</t>
  </si>
  <si>
    <t>Expenses</t>
  </si>
  <si>
    <t>Administrative Expenses</t>
  </si>
  <si>
    <t>Annual Charitable Tax Fee</t>
  </si>
  <si>
    <t>Bank Charges</t>
  </si>
  <si>
    <t>Donation Incentives</t>
  </si>
  <si>
    <t>HUDL</t>
  </si>
  <si>
    <t>Liability Insurance</t>
  </si>
  <si>
    <t>Postage</t>
  </si>
  <si>
    <t>Tax Return</t>
  </si>
  <si>
    <t>Technology</t>
  </si>
  <si>
    <t>Website</t>
  </si>
  <si>
    <t>Total for Administrative Expenses</t>
  </si>
  <si>
    <t>General Fundraising Expenses</t>
  </si>
  <si>
    <t>Banner Expense - General</t>
  </si>
  <si>
    <t>Fireworks Booth</t>
  </si>
  <si>
    <t>Hall of Fame Expense</t>
  </si>
  <si>
    <t>Total for General Fundraising Expenses</t>
  </si>
  <si>
    <t>Sports Team Expenses</t>
  </si>
  <si>
    <t>Athletic Equipment</t>
  </si>
  <si>
    <t>Capital Equipment</t>
  </si>
  <si>
    <t>Coaches Apparel</t>
  </si>
  <si>
    <t>Coach Training/Certifications</t>
  </si>
  <si>
    <t>Field Maintenance</t>
  </si>
  <si>
    <t>General Programs Expense</t>
  </si>
  <si>
    <t>General Programs Expense - Covered by RAAB</t>
  </si>
  <si>
    <t>Total for General Programs Expense</t>
  </si>
  <si>
    <t>Senior gifts</t>
  </si>
  <si>
    <t>Stipends</t>
  </si>
  <si>
    <t>Athletic Trainer</t>
  </si>
  <si>
    <t>Direct Pay (1099)</t>
  </si>
  <si>
    <t>Total for Stipends</t>
  </si>
  <si>
    <t>Team Awards/Celebration</t>
  </si>
  <si>
    <t>Team Camps</t>
  </si>
  <si>
    <t>Team Meals</t>
  </si>
  <si>
    <t>Team Travel</t>
  </si>
  <si>
    <t>Team Uniforms</t>
  </si>
  <si>
    <t>Player Packs</t>
  </si>
  <si>
    <t>Team Uniforms - Covered by RAAB</t>
  </si>
  <si>
    <t>Total for Team Uniforms</t>
  </si>
  <si>
    <t>Tournament Fees</t>
  </si>
  <si>
    <t>Total for Sports Team Expenses</t>
  </si>
  <si>
    <t>Team Fundraising Expenses</t>
  </si>
  <si>
    <t>Jack Scott Tournament costs</t>
  </si>
  <si>
    <t>Snack Bar Expense</t>
  </si>
  <si>
    <t>Total for Team Fundraising Expenses</t>
  </si>
  <si>
    <t>Total for Expenses</t>
  </si>
  <si>
    <t>Net Operating Income</t>
  </si>
  <si>
    <t>Other Income</t>
  </si>
  <si>
    <t>Interest Income</t>
  </si>
  <si>
    <t>Pass-Through Income</t>
  </si>
  <si>
    <t>Total for Pass-Through Income</t>
  </si>
  <si>
    <t>Total for Other Income</t>
  </si>
  <si>
    <t>Net Other Income</t>
  </si>
  <si>
    <t>Net Income</t>
  </si>
  <si>
    <t>Distribution account</t>
  </si>
  <si>
    <t>Total</t>
  </si>
  <si>
    <t>Cash Basis Monday, March 16, 2026 09:14 PM GMTZ</t>
  </si>
  <si>
    <t>February 1-28, 2026</t>
  </si>
  <si>
    <t>Cash Basis Monday, March 16, 2026 09:15 PM GMTZ</t>
  </si>
  <si>
    <t>Baseball</t>
  </si>
  <si>
    <t>Basketball - Boys</t>
  </si>
  <si>
    <t>Basketball - Girls</t>
  </si>
  <si>
    <t>Football</t>
  </si>
  <si>
    <t>Golf - Boys</t>
  </si>
  <si>
    <t>Golf - Girls</t>
  </si>
  <si>
    <t>Lacrosse - Girls</t>
  </si>
  <si>
    <t>Soccer - Boys</t>
  </si>
  <si>
    <t>Soccer - Girls</t>
  </si>
  <si>
    <t>Swim &amp; Dive</t>
  </si>
  <si>
    <t>Tennis - Boys</t>
  </si>
  <si>
    <t>Tennis - Girls</t>
  </si>
  <si>
    <t>Unrestricted - General Fund</t>
  </si>
  <si>
    <t>Administration</t>
  </si>
  <si>
    <t>Total for Unrestricted - General Fund</t>
  </si>
  <si>
    <t>Volleyball - Boys</t>
  </si>
  <si>
    <t>Water Polo - Girls</t>
  </si>
  <si>
    <t>Wrestling</t>
  </si>
  <si>
    <t>Beginning Balance</t>
  </si>
  <si>
    <t>Covered by RAAB General</t>
  </si>
  <si>
    <t>Adjustment to last month's balance</t>
  </si>
  <si>
    <t>New Ending Balance</t>
  </si>
  <si>
    <t>Statement of Financial Position</t>
  </si>
  <si>
    <t>As of February 28, 2026</t>
  </si>
  <si>
    <t>Assets</t>
  </si>
  <si>
    <t>Current Assets</t>
  </si>
  <si>
    <t>Bank Accounts</t>
  </si>
  <si>
    <t>Bank of America Checking 2</t>
  </si>
  <si>
    <t>BofA Savings 2</t>
  </si>
  <si>
    <t>CD Investments</t>
  </si>
  <si>
    <t>CD Investment - Maturity 3.22.26 @ 4.00%</t>
  </si>
  <si>
    <t>Total for CD Investments</t>
  </si>
  <si>
    <t>PayPal - RAAB</t>
  </si>
  <si>
    <t>Total for Bank Accounts</t>
  </si>
  <si>
    <t>Other Current Assets</t>
  </si>
  <si>
    <t>Undeposited Funds</t>
  </si>
  <si>
    <t>Total for Other Current Assets</t>
  </si>
  <si>
    <t>Total for Current Assets</t>
  </si>
  <si>
    <t>Total for Assets</t>
  </si>
  <si>
    <t>Liabilities and Equity</t>
  </si>
  <si>
    <t>Liabilities</t>
  </si>
  <si>
    <t>Current Liabilities</t>
  </si>
  <si>
    <t>Other Current Liabilities</t>
  </si>
  <si>
    <t>California Department of Tax and Fee Administration Payable</t>
  </si>
  <si>
    <t>Total for Other Current Liabilities</t>
  </si>
  <si>
    <t>Total for Current Liabilities</t>
  </si>
  <si>
    <t>Total for Liabilities</t>
  </si>
  <si>
    <t>Equity</t>
  </si>
  <si>
    <t>Restricted Net Assets</t>
  </si>
  <si>
    <t>Field of Dreams</t>
  </si>
  <si>
    <t>Team Funds</t>
  </si>
  <si>
    <t>Athletic Director</t>
  </si>
  <si>
    <t>Cheer</t>
  </si>
  <si>
    <t>Cross Country</t>
  </si>
  <si>
    <t>Flag Football</t>
  </si>
  <si>
    <t>Lacrosse - Boys</t>
  </si>
  <si>
    <t>Softball</t>
  </si>
  <si>
    <t>Track &amp; Field</t>
  </si>
  <si>
    <t>Volleyball - Girls</t>
  </si>
  <si>
    <t>Water Polo - Boys</t>
  </si>
  <si>
    <t>Water Polo - Boys - Scoreboard</t>
  </si>
  <si>
    <t>Total for Water Polo - Boys</t>
  </si>
  <si>
    <t>Water Polo - Girls - Scoreboard</t>
  </si>
  <si>
    <t>Total for Water Polo - Girls</t>
  </si>
  <si>
    <t>Total for Team Funds</t>
  </si>
  <si>
    <t>Total for Restricted Net Assets</t>
  </si>
  <si>
    <t>Unrestricted Net Assets</t>
  </si>
  <si>
    <t>Total for Equity</t>
  </si>
  <si>
    <t>Total for Liabilities and Equity</t>
  </si>
  <si>
    <t>CD Investment - Maturity 9.18.26 @ 3.25%</t>
  </si>
  <si>
    <t>Cash Basis Tuesday, March 17, 2026 08:32 PM GMTZ</t>
  </si>
  <si>
    <t>CD Investment - Maturity 5.8.26 @ 3.75%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</si>
</sst>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\$#,##0.00"/>
  </numFmts>
  <fonts count="10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1"/>
    <xf numFmtId="0" fontId="2" fillId="0" borderId="0"/>
    <xf numFmtId="0" fontId="2" fillId="0" borderId="2"/>
  </cellStyleXfs>
  <cellXfs count="29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3"/>
    </xf>
    <xf numFmtId="0" fontId="4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/>
    </xf>
    <xf numFmtId="0" fontId="5" fillId="0" borderId="1" xfId="2" applyFont="1" applyAlignment="1">
      <alignment horizontal="center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164" fontId="4" fillId="0" borderId="2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43" fontId="9" fillId="0" borderId="0" xfId="0" applyNumberFormat="1" applyFont="1" applyAlignment="1">
      <alignment horizontal="left" wrapText="1"/>
    </xf>
    <xf numFmtId="43" fontId="9" fillId="0" borderId="0" xfId="0" applyNumberFormat="1" applyFont="1"/>
    <xf numFmtId="0" fontId="9" fillId="0" borderId="0" xfId="0" applyFont="1"/>
    <xf numFmtId="43" fontId="9" fillId="0" borderId="0" xfId="1" applyFont="1" applyAlignment="1">
      <alignment wrapText="1"/>
    </xf>
    <xf numFmtId="0" fontId="3" fillId="0" borderId="0" xfId="0" applyFont="1" applyAlignment="1">
      <alignment horizontal="left" wrapText="1" indent="4"/>
    </xf>
    <xf numFmtId="0" fontId="4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5"/>
    </xf>
    <xf numFmtId="0" fontId="4" fillId="0" borderId="0" xfId="0" applyFont="1" applyAlignment="1">
      <alignment horizontal="left" wrapText="1" indent="4"/>
    </xf>
    <xf numFmtId="43" fontId="3" fillId="0" borderId="0" xfId="1" applyFont="1" applyAlignment="1">
      <alignment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Comma" xfId="1" builtinId="3"/>
    <cellStyle name="GroupedCellStyle" xfId="3" xr:uid="{00000000-0005-0000-0000-000007000000}"/>
    <cellStyle name="HeaderCellStyle" xfId="2" xr:uid="{00000000-0005-0000-0000-000006000000}"/>
    <cellStyle name="Normal" xfId="0" builtinId="0"/>
    <cellStyle name="TotalCellStyle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6F139-0ACF-49BE-BF80-0681B9DF3B37}">
  <dimension ref="A1:B73"/>
  <sheetViews>
    <sheetView topLeftCell="A58" workbookViewId="0">
      <selection activeCell="A16" sqref="A16"/>
    </sheetView>
  </sheetViews>
  <sheetFormatPr defaultColWidth="11.25" defaultRowHeight="15.75" outlineLevelRow="5" x14ac:dyDescent="0.25"/>
  <cols>
    <col min="1" max="1" width="51.375" style="1" customWidth="1"/>
    <col min="2" max="2" width="17" style="1" customWidth="1"/>
  </cols>
  <sheetData>
    <row r="1" spans="1:2" x14ac:dyDescent="0.25">
      <c r="A1" s="24" t="s">
        <v>129</v>
      </c>
      <c r="B1" s="25"/>
    </row>
    <row r="2" spans="1:2" x14ac:dyDescent="0.25">
      <c r="A2" s="26" t="s">
        <v>1</v>
      </c>
      <c r="B2" s="25"/>
    </row>
    <row r="3" spans="1:2" x14ac:dyDescent="0.25">
      <c r="A3" s="27" t="s">
        <v>130</v>
      </c>
      <c r="B3" s="25"/>
    </row>
    <row r="5" spans="1:2" x14ac:dyDescent="0.25">
      <c r="A5" s="9" t="s">
        <v>102</v>
      </c>
      <c r="B5" s="9" t="s">
        <v>103</v>
      </c>
    </row>
    <row r="6" spans="1:2" x14ac:dyDescent="0.25">
      <c r="A6" s="2" t="s">
        <v>131</v>
      </c>
    </row>
    <row r="7" spans="1:2" outlineLevel="1" x14ac:dyDescent="0.25">
      <c r="A7" s="3" t="s">
        <v>132</v>
      </c>
    </row>
    <row r="8" spans="1:2" outlineLevel="2" x14ac:dyDescent="0.25">
      <c r="A8" s="4" t="s">
        <v>133</v>
      </c>
    </row>
    <row r="9" spans="1:2" outlineLevel="3" x14ac:dyDescent="0.25">
      <c r="A9" s="6" t="s">
        <v>134</v>
      </c>
      <c r="B9" s="11">
        <v>208097.54</v>
      </c>
    </row>
    <row r="10" spans="1:2" outlineLevel="3" x14ac:dyDescent="0.25">
      <c r="A10" s="6" t="s">
        <v>135</v>
      </c>
      <c r="B10" s="11">
        <v>34752.31</v>
      </c>
    </row>
    <row r="11" spans="1:2" outlineLevel="3" x14ac:dyDescent="0.25">
      <c r="A11" s="6" t="s">
        <v>136</v>
      </c>
      <c r="B11" s="11">
        <v>0</v>
      </c>
    </row>
    <row r="12" spans="1:2" outlineLevel="4" x14ac:dyDescent="0.25">
      <c r="A12" s="19" t="s">
        <v>137</v>
      </c>
      <c r="B12" s="11">
        <v>69827.69</v>
      </c>
    </row>
    <row r="13" spans="1:2" outlineLevel="4" x14ac:dyDescent="0.25">
      <c r="A13" s="19" t="s">
        <v>176</v>
      </c>
      <c r="B13" s="11">
        <v>69354.69</v>
      </c>
    </row>
    <row r="14" spans="1:2" outlineLevel="4" x14ac:dyDescent="0.25">
      <c r="A14" s="19" t="s">
        <v>178</v>
      </c>
      <c r="B14" s="11">
        <v>69416.02</v>
      </c>
    </row>
    <row r="15" spans="1:2" outlineLevel="3" x14ac:dyDescent="0.25">
      <c r="A15" s="20" t="s">
        <v>138</v>
      </c>
      <c r="B15" s="12">
        <f>B11+B12+B13+B14</f>
        <v>208598.40000000002</v>
      </c>
    </row>
    <row r="16" spans="1:2" outlineLevel="3" x14ac:dyDescent="0.25">
      <c r="A16" s="6" t="s">
        <v>139</v>
      </c>
      <c r="B16" s="11">
        <v>10</v>
      </c>
    </row>
    <row r="17" spans="1:2" outlineLevel="2" x14ac:dyDescent="0.25">
      <c r="A17" s="7" t="s">
        <v>140</v>
      </c>
      <c r="B17" s="12">
        <f>B8+B9+B10+B15+B16</f>
        <v>451458.25</v>
      </c>
    </row>
    <row r="18" spans="1:2" outlineLevel="2" x14ac:dyDescent="0.25">
      <c r="A18" s="4" t="s">
        <v>141</v>
      </c>
    </row>
    <row r="19" spans="1:2" outlineLevel="3" x14ac:dyDescent="0.25">
      <c r="A19" s="6" t="s">
        <v>142</v>
      </c>
      <c r="B19" s="11">
        <v>0</v>
      </c>
    </row>
    <row r="20" spans="1:2" outlineLevel="2" x14ac:dyDescent="0.25">
      <c r="A20" s="7" t="s">
        <v>143</v>
      </c>
      <c r="B20" s="12">
        <f>B18+B19</f>
        <v>0</v>
      </c>
    </row>
    <row r="21" spans="1:2" outlineLevel="1" x14ac:dyDescent="0.25">
      <c r="A21" s="5" t="s">
        <v>144</v>
      </c>
      <c r="B21" s="12">
        <f>B7+B17+B20</f>
        <v>451458.25</v>
      </c>
    </row>
    <row r="22" spans="1:2" x14ac:dyDescent="0.25">
      <c r="A22" s="8" t="s">
        <v>145</v>
      </c>
      <c r="B22" s="12">
        <f>B21</f>
        <v>451458.25</v>
      </c>
    </row>
    <row r="23" spans="1:2" x14ac:dyDescent="0.25">
      <c r="A23" s="2" t="s">
        <v>146</v>
      </c>
    </row>
    <row r="24" spans="1:2" outlineLevel="1" x14ac:dyDescent="0.25">
      <c r="A24" s="3" t="s">
        <v>147</v>
      </c>
    </row>
    <row r="25" spans="1:2" outlineLevel="2" x14ac:dyDescent="0.25">
      <c r="A25" s="4" t="s">
        <v>148</v>
      </c>
    </row>
    <row r="26" spans="1:2" outlineLevel="3" x14ac:dyDescent="0.25">
      <c r="A26" s="6" t="s">
        <v>149</v>
      </c>
    </row>
    <row r="27" spans="1:2" outlineLevel="4" x14ac:dyDescent="0.25">
      <c r="A27" s="19" t="s">
        <v>150</v>
      </c>
      <c r="B27" s="11">
        <v>0</v>
      </c>
    </row>
    <row r="28" spans="1:2" outlineLevel="3" x14ac:dyDescent="0.25">
      <c r="A28" s="20" t="s">
        <v>151</v>
      </c>
      <c r="B28" s="12">
        <f>B26+B27</f>
        <v>0</v>
      </c>
    </row>
    <row r="29" spans="1:2" outlineLevel="2" x14ac:dyDescent="0.25">
      <c r="A29" s="7" t="s">
        <v>152</v>
      </c>
      <c r="B29" s="12">
        <f>B25+B28</f>
        <v>0</v>
      </c>
    </row>
    <row r="30" spans="1:2" outlineLevel="1" x14ac:dyDescent="0.25">
      <c r="A30" s="5" t="s">
        <v>153</v>
      </c>
      <c r="B30" s="12">
        <f>B24+B29</f>
        <v>0</v>
      </c>
    </row>
    <row r="31" spans="1:2" outlineLevel="1" x14ac:dyDescent="0.25">
      <c r="A31" s="3" t="s">
        <v>154</v>
      </c>
    </row>
    <row r="32" spans="1:2" outlineLevel="2" x14ac:dyDescent="0.25">
      <c r="A32" s="4" t="s">
        <v>155</v>
      </c>
      <c r="B32" s="10"/>
    </row>
    <row r="33" spans="1:2" outlineLevel="3" x14ac:dyDescent="0.25">
      <c r="A33" s="6" t="s">
        <v>156</v>
      </c>
      <c r="B33" s="11">
        <v>873</v>
      </c>
    </row>
    <row r="34" spans="1:2" outlineLevel="3" x14ac:dyDescent="0.25">
      <c r="A34" s="6" t="s">
        <v>26</v>
      </c>
      <c r="B34" s="11">
        <v>2000</v>
      </c>
    </row>
    <row r="35" spans="1:2" outlineLevel="3" x14ac:dyDescent="0.25">
      <c r="A35" s="6" t="s">
        <v>157</v>
      </c>
      <c r="B35" s="10"/>
    </row>
    <row r="36" spans="1:2" outlineLevel="4" x14ac:dyDescent="0.25">
      <c r="A36" s="19" t="s">
        <v>158</v>
      </c>
      <c r="B36" s="11">
        <v>0</v>
      </c>
    </row>
    <row r="37" spans="1:2" outlineLevel="4" x14ac:dyDescent="0.25">
      <c r="A37" s="19" t="s">
        <v>107</v>
      </c>
      <c r="B37" s="11">
        <v>12439.25</v>
      </c>
    </row>
    <row r="38" spans="1:2" outlineLevel="4" x14ac:dyDescent="0.25">
      <c r="A38" s="19" t="s">
        <v>108</v>
      </c>
      <c r="B38" s="11">
        <v>6320.89</v>
      </c>
    </row>
    <row r="39" spans="1:2" outlineLevel="4" x14ac:dyDescent="0.25">
      <c r="A39" s="19" t="s">
        <v>109</v>
      </c>
      <c r="B39" s="11">
        <v>8434.59</v>
      </c>
    </row>
    <row r="40" spans="1:2" outlineLevel="4" x14ac:dyDescent="0.25">
      <c r="A40" s="19" t="s">
        <v>159</v>
      </c>
      <c r="B40" s="11">
        <v>13436.05</v>
      </c>
    </row>
    <row r="41" spans="1:2" outlineLevel="4" x14ac:dyDescent="0.25">
      <c r="A41" s="19" t="s">
        <v>160</v>
      </c>
      <c r="B41" s="11">
        <v>9482.84</v>
      </c>
    </row>
    <row r="42" spans="1:2" outlineLevel="4" x14ac:dyDescent="0.25">
      <c r="A42" s="19" t="s">
        <v>161</v>
      </c>
      <c r="B42" s="11">
        <v>-19.05</v>
      </c>
    </row>
    <row r="43" spans="1:2" outlineLevel="4" x14ac:dyDescent="0.25">
      <c r="A43" s="19" t="s">
        <v>110</v>
      </c>
      <c r="B43" s="11">
        <v>3378.71</v>
      </c>
    </row>
    <row r="44" spans="1:2" outlineLevel="4" x14ac:dyDescent="0.25">
      <c r="A44" s="19" t="s">
        <v>111</v>
      </c>
      <c r="B44" s="11">
        <v>-770.07</v>
      </c>
    </row>
    <row r="45" spans="1:2" outlineLevel="4" x14ac:dyDescent="0.25">
      <c r="A45" s="19" t="s">
        <v>112</v>
      </c>
      <c r="B45" s="11">
        <v>1808.43</v>
      </c>
    </row>
    <row r="46" spans="1:2" outlineLevel="4" x14ac:dyDescent="0.25">
      <c r="A46" s="19" t="s">
        <v>162</v>
      </c>
      <c r="B46" s="11">
        <v>1723.48</v>
      </c>
    </row>
    <row r="47" spans="1:2" outlineLevel="4" x14ac:dyDescent="0.25">
      <c r="A47" s="19" t="s">
        <v>113</v>
      </c>
      <c r="B47" s="11">
        <v>8577.86</v>
      </c>
    </row>
    <row r="48" spans="1:2" outlineLevel="4" x14ac:dyDescent="0.25">
      <c r="A48" s="19" t="s">
        <v>114</v>
      </c>
      <c r="B48" s="11">
        <v>4185.28</v>
      </c>
    </row>
    <row r="49" spans="1:2" outlineLevel="4" x14ac:dyDescent="0.25">
      <c r="A49" s="19" t="s">
        <v>115</v>
      </c>
      <c r="B49" s="11">
        <v>8927.52</v>
      </c>
    </row>
    <row r="50" spans="1:2" outlineLevel="4" x14ac:dyDescent="0.25">
      <c r="A50" s="19" t="s">
        <v>163</v>
      </c>
      <c r="B50" s="11">
        <v>280.74</v>
      </c>
    </row>
    <row r="51" spans="1:2" outlineLevel="4" x14ac:dyDescent="0.25">
      <c r="A51" s="19" t="s">
        <v>116</v>
      </c>
      <c r="B51" s="11">
        <v>9879.4599999999991</v>
      </c>
    </row>
    <row r="52" spans="1:2" outlineLevel="4" x14ac:dyDescent="0.25">
      <c r="A52" s="19" t="s">
        <v>117</v>
      </c>
      <c r="B52" s="11">
        <v>4095.43</v>
      </c>
    </row>
    <row r="53" spans="1:2" outlineLevel="4" x14ac:dyDescent="0.25">
      <c r="A53" s="19" t="s">
        <v>118</v>
      </c>
      <c r="B53" s="11">
        <v>1603.07</v>
      </c>
    </row>
    <row r="54" spans="1:2" outlineLevel="4" x14ac:dyDescent="0.25">
      <c r="A54" s="19" t="s">
        <v>164</v>
      </c>
      <c r="B54" s="11">
        <v>8931.41</v>
      </c>
    </row>
    <row r="55" spans="1:2" outlineLevel="4" x14ac:dyDescent="0.25">
      <c r="A55" s="19" t="s">
        <v>122</v>
      </c>
      <c r="B55" s="11">
        <v>4280.01</v>
      </c>
    </row>
    <row r="56" spans="1:2" outlineLevel="4" x14ac:dyDescent="0.25">
      <c r="A56" s="19" t="s">
        <v>165</v>
      </c>
      <c r="B56" s="11">
        <v>1238.2</v>
      </c>
    </row>
    <row r="57" spans="1:2" outlineLevel="4" x14ac:dyDescent="0.25">
      <c r="A57" s="19" t="s">
        <v>166</v>
      </c>
      <c r="B57" s="11">
        <v>9782.6</v>
      </c>
    </row>
    <row r="58" spans="1:2" outlineLevel="5" x14ac:dyDescent="0.25">
      <c r="A58" s="21" t="s">
        <v>167</v>
      </c>
      <c r="B58" s="11">
        <v>2638.16</v>
      </c>
    </row>
    <row r="59" spans="1:2" outlineLevel="4" x14ac:dyDescent="0.25">
      <c r="A59" s="22" t="s">
        <v>168</v>
      </c>
      <c r="B59" s="12">
        <f>B57+B58</f>
        <v>12420.76</v>
      </c>
    </row>
    <row r="60" spans="1:2" outlineLevel="4" x14ac:dyDescent="0.25">
      <c r="A60" s="19" t="s">
        <v>123</v>
      </c>
      <c r="B60" s="11">
        <v>20899.849999999999</v>
      </c>
    </row>
    <row r="61" spans="1:2" outlineLevel="5" x14ac:dyDescent="0.25">
      <c r="A61" s="21" t="s">
        <v>169</v>
      </c>
      <c r="B61" s="11">
        <v>6932.87</v>
      </c>
    </row>
    <row r="62" spans="1:2" outlineLevel="4" x14ac:dyDescent="0.25">
      <c r="A62" s="22" t="s">
        <v>170</v>
      </c>
      <c r="B62" s="12">
        <f>B60+B61</f>
        <v>27832.719999999998</v>
      </c>
    </row>
    <row r="63" spans="1:2" outlineLevel="4" x14ac:dyDescent="0.25">
      <c r="A63" s="19" t="s">
        <v>124</v>
      </c>
      <c r="B63" s="11">
        <v>7243.51</v>
      </c>
    </row>
    <row r="64" spans="1:2" outlineLevel="3" x14ac:dyDescent="0.25">
      <c r="A64" s="20" t="s">
        <v>171</v>
      </c>
      <c r="B64" s="12">
        <f>B35+B36+B37+B38+B39+B40+B41+B42+B43+B44+B45+B46+B47+B48+B49+B50+B51+B52+B53+B54+B55+B56+B59+B62+B63</f>
        <v>155731.09</v>
      </c>
    </row>
    <row r="65" spans="1:2" outlineLevel="2" x14ac:dyDescent="0.25">
      <c r="A65" s="7" t="s">
        <v>172</v>
      </c>
      <c r="B65" s="12">
        <f>B32+B33+B34+B64</f>
        <v>158604.09</v>
      </c>
    </row>
    <row r="66" spans="1:2" outlineLevel="2" x14ac:dyDescent="0.25">
      <c r="A66" s="4" t="s">
        <v>173</v>
      </c>
      <c r="B66" s="11">
        <v>313084.44000000105</v>
      </c>
    </row>
    <row r="67" spans="1:2" outlineLevel="2" x14ac:dyDescent="0.25">
      <c r="A67" s="4" t="s">
        <v>101</v>
      </c>
      <c r="B67" s="11">
        <v>-20230.280000000017</v>
      </c>
    </row>
    <row r="68" spans="1:2" outlineLevel="1" x14ac:dyDescent="0.25">
      <c r="A68" s="5" t="s">
        <v>174</v>
      </c>
      <c r="B68" s="12">
        <f>B31+B65+B66+B67</f>
        <v>451458.25000000105</v>
      </c>
    </row>
    <row r="69" spans="1:2" x14ac:dyDescent="0.25">
      <c r="A69" s="8" t="s">
        <v>175</v>
      </c>
      <c r="B69" s="12">
        <f>B30+B68</f>
        <v>451458.25000000105</v>
      </c>
    </row>
    <row r="73" spans="1:2" x14ac:dyDescent="0.25">
      <c r="A73" s="28" t="s">
        <v>177</v>
      </c>
      <c r="B73" s="25"/>
    </row>
  </sheetData>
  <mergeCells count="4">
    <mergeCell ref="A1:B1"/>
    <mergeCell ref="A2:B2"/>
    <mergeCell ref="A3:B3"/>
    <mergeCell ref="A73:B7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B3FEF-A70D-B944-82F4-C9836B181100}">
  <dimension ref="A1:B111"/>
  <sheetViews>
    <sheetView topLeftCell="A100" workbookViewId="0">
      <selection sqref="A1:B1"/>
    </sheetView>
  </sheetViews>
  <sheetFormatPr defaultColWidth="11.25" defaultRowHeight="15.75" outlineLevelRow="3" x14ac:dyDescent="0.25"/>
  <cols>
    <col min="1" max="1" width="36.75" style="1" customWidth="1"/>
    <col min="2" max="2" width="16.125" style="1" customWidth="1"/>
  </cols>
  <sheetData>
    <row r="1" spans="1:2" x14ac:dyDescent="0.25">
      <c r="A1" s="24" t="s">
        <v>0</v>
      </c>
      <c r="B1" s="25"/>
    </row>
    <row r="2" spans="1:2" x14ac:dyDescent="0.25">
      <c r="A2" s="26" t="s">
        <v>1</v>
      </c>
      <c r="B2" s="25"/>
    </row>
    <row r="3" spans="1:2" x14ac:dyDescent="0.25">
      <c r="A3" s="27" t="s">
        <v>2</v>
      </c>
      <c r="B3" s="25"/>
    </row>
    <row r="5" spans="1:2" x14ac:dyDescent="0.25">
      <c r="A5" s="9" t="s">
        <v>102</v>
      </c>
      <c r="B5" s="9" t="s">
        <v>103</v>
      </c>
    </row>
    <row r="6" spans="1:2" x14ac:dyDescent="0.25">
      <c r="A6" s="2" t="s">
        <v>3</v>
      </c>
    </row>
    <row r="7" spans="1:2" outlineLevel="1" x14ac:dyDescent="0.25">
      <c r="A7" s="3" t="s">
        <v>4</v>
      </c>
      <c r="B7" s="10"/>
    </row>
    <row r="8" spans="1:2" outlineLevel="2" x14ac:dyDescent="0.25">
      <c r="A8" s="4" t="s">
        <v>5</v>
      </c>
      <c r="B8" s="11">
        <v>5428.24</v>
      </c>
    </row>
    <row r="9" spans="1:2" outlineLevel="2" x14ac:dyDescent="0.25">
      <c r="A9" s="4" t="s">
        <v>6</v>
      </c>
      <c r="B9" s="11">
        <v>1700</v>
      </c>
    </row>
    <row r="10" spans="1:2" outlineLevel="2" x14ac:dyDescent="0.25">
      <c r="A10" s="4" t="s">
        <v>7</v>
      </c>
      <c r="B10" s="11">
        <v>240</v>
      </c>
    </row>
    <row r="11" spans="1:2" outlineLevel="2" x14ac:dyDescent="0.25">
      <c r="A11" s="4" t="s">
        <v>8</v>
      </c>
      <c r="B11" s="11">
        <v>53344.98</v>
      </c>
    </row>
    <row r="12" spans="1:2" outlineLevel="2" x14ac:dyDescent="0.25">
      <c r="A12" s="4" t="s">
        <v>9</v>
      </c>
      <c r="B12" s="11">
        <v>1012.66</v>
      </c>
    </row>
    <row r="13" spans="1:2" outlineLevel="2" x14ac:dyDescent="0.25">
      <c r="A13" s="4" t="s">
        <v>10</v>
      </c>
      <c r="B13" s="11">
        <v>1356.2</v>
      </c>
    </row>
    <row r="14" spans="1:2" outlineLevel="2" x14ac:dyDescent="0.25">
      <c r="A14" s="4" t="s">
        <v>11</v>
      </c>
      <c r="B14" s="11">
        <v>62436.03</v>
      </c>
    </row>
    <row r="15" spans="1:2" outlineLevel="1" x14ac:dyDescent="0.25">
      <c r="A15" s="5" t="s">
        <v>12</v>
      </c>
      <c r="B15" s="12">
        <f>B7+B8+B9+B10+B11+B12+B13+B14</f>
        <v>125518.11</v>
      </c>
    </row>
    <row r="16" spans="1:2" outlineLevel="1" x14ac:dyDescent="0.25">
      <c r="A16" s="3" t="s">
        <v>13</v>
      </c>
      <c r="B16" s="10"/>
    </row>
    <row r="17" spans="1:2" outlineLevel="2" x14ac:dyDescent="0.25">
      <c r="A17" s="4" t="s">
        <v>14</v>
      </c>
      <c r="B17" s="11">
        <v>864</v>
      </c>
    </row>
    <row r="18" spans="1:2" outlineLevel="2" x14ac:dyDescent="0.25">
      <c r="A18" s="4" t="s">
        <v>15</v>
      </c>
      <c r="B18" s="11">
        <v>900</v>
      </c>
    </row>
    <row r="19" spans="1:2" outlineLevel="2" x14ac:dyDescent="0.25">
      <c r="A19" s="4" t="s">
        <v>16</v>
      </c>
      <c r="B19" s="11">
        <v>6926.44</v>
      </c>
    </row>
    <row r="20" spans="1:2" outlineLevel="2" x14ac:dyDescent="0.25">
      <c r="A20" s="4" t="s">
        <v>17</v>
      </c>
      <c r="B20" s="11">
        <v>18241.22</v>
      </c>
    </row>
    <row r="21" spans="1:2" outlineLevel="2" x14ac:dyDescent="0.25">
      <c r="A21" s="4" t="s">
        <v>18</v>
      </c>
      <c r="B21" s="11">
        <v>13230</v>
      </c>
    </row>
    <row r="22" spans="1:2" outlineLevel="2" x14ac:dyDescent="0.25">
      <c r="A22" s="4" t="s">
        <v>19</v>
      </c>
      <c r="B22" s="11">
        <v>10646</v>
      </c>
    </row>
    <row r="23" spans="1:2" outlineLevel="2" x14ac:dyDescent="0.25">
      <c r="A23" s="4" t="s">
        <v>20</v>
      </c>
      <c r="B23" s="11">
        <v>23276.32</v>
      </c>
    </row>
    <row r="24" spans="1:2" outlineLevel="2" x14ac:dyDescent="0.25">
      <c r="A24" s="4" t="s">
        <v>21</v>
      </c>
      <c r="B24" s="11">
        <v>29857.53</v>
      </c>
    </row>
    <row r="25" spans="1:2" outlineLevel="2" x14ac:dyDescent="0.25">
      <c r="A25" s="4" t="s">
        <v>22</v>
      </c>
      <c r="B25" s="11">
        <v>4199.01</v>
      </c>
    </row>
    <row r="26" spans="1:2" outlineLevel="3" x14ac:dyDescent="0.25">
      <c r="A26" s="6" t="s">
        <v>23</v>
      </c>
      <c r="B26" s="11">
        <v>75710.47</v>
      </c>
    </row>
    <row r="27" spans="1:2" outlineLevel="3" x14ac:dyDescent="0.25">
      <c r="A27" s="6" t="s">
        <v>24</v>
      </c>
      <c r="B27" s="11">
        <v>21140.18</v>
      </c>
    </row>
    <row r="28" spans="1:2" outlineLevel="2" x14ac:dyDescent="0.25">
      <c r="A28" s="7" t="s">
        <v>25</v>
      </c>
      <c r="B28" s="12">
        <f>B25+B26+B27</f>
        <v>101049.66</v>
      </c>
    </row>
    <row r="29" spans="1:2" outlineLevel="2" x14ac:dyDescent="0.25">
      <c r="A29" s="4" t="s">
        <v>26</v>
      </c>
      <c r="B29" s="11">
        <v>3082</v>
      </c>
    </row>
    <row r="30" spans="1:2" outlineLevel="2" x14ac:dyDescent="0.25">
      <c r="A30" s="4" t="s">
        <v>27</v>
      </c>
      <c r="B30" s="11">
        <v>2500</v>
      </c>
    </row>
    <row r="31" spans="1:2" outlineLevel="2" x14ac:dyDescent="0.25">
      <c r="A31" s="4" t="s">
        <v>28</v>
      </c>
      <c r="B31" s="11">
        <v>149</v>
      </c>
    </row>
    <row r="32" spans="1:2" outlineLevel="3" x14ac:dyDescent="0.25">
      <c r="A32" s="6" t="s">
        <v>29</v>
      </c>
      <c r="B32" s="11">
        <v>4159.37</v>
      </c>
    </row>
    <row r="33" spans="1:2" outlineLevel="3" x14ac:dyDescent="0.25">
      <c r="A33" s="6" t="s">
        <v>30</v>
      </c>
      <c r="B33" s="11">
        <v>143</v>
      </c>
    </row>
    <row r="34" spans="1:2" outlineLevel="3" x14ac:dyDescent="0.25">
      <c r="A34" s="6" t="s">
        <v>31</v>
      </c>
      <c r="B34" s="11">
        <v>253.42</v>
      </c>
    </row>
    <row r="35" spans="1:2" outlineLevel="3" x14ac:dyDescent="0.25">
      <c r="A35" s="6" t="s">
        <v>32</v>
      </c>
      <c r="B35" s="11">
        <v>15448.03</v>
      </c>
    </row>
    <row r="36" spans="1:2" outlineLevel="3" x14ac:dyDescent="0.25">
      <c r="A36" s="6" t="s">
        <v>33</v>
      </c>
      <c r="B36" s="11">
        <v>529.38</v>
      </c>
    </row>
    <row r="37" spans="1:2" outlineLevel="3" x14ac:dyDescent="0.25">
      <c r="A37" s="6" t="s">
        <v>34</v>
      </c>
      <c r="B37" s="11">
        <v>1166.58</v>
      </c>
    </row>
    <row r="38" spans="1:2" outlineLevel="3" x14ac:dyDescent="0.25">
      <c r="A38" s="6" t="s">
        <v>35</v>
      </c>
      <c r="B38" s="11">
        <v>430.97</v>
      </c>
    </row>
    <row r="39" spans="1:2" outlineLevel="2" x14ac:dyDescent="0.25">
      <c r="A39" s="7" t="s">
        <v>36</v>
      </c>
      <c r="B39" s="12">
        <f>B31+B32+B33+B34+B35+B36+B37+B38</f>
        <v>22279.75</v>
      </c>
    </row>
    <row r="40" spans="1:2" outlineLevel="2" x14ac:dyDescent="0.25">
      <c r="A40" s="4" t="s">
        <v>37</v>
      </c>
      <c r="B40" s="11">
        <v>9592.25</v>
      </c>
    </row>
    <row r="41" spans="1:2" outlineLevel="2" x14ac:dyDescent="0.25">
      <c r="A41" s="4" t="s">
        <v>38</v>
      </c>
      <c r="B41" s="11">
        <v>2938</v>
      </c>
    </row>
    <row r="42" spans="1:2" outlineLevel="2" x14ac:dyDescent="0.25">
      <c r="A42" s="4" t="s">
        <v>39</v>
      </c>
      <c r="B42" s="11">
        <v>2118.0500000000002</v>
      </c>
    </row>
    <row r="43" spans="1:2" outlineLevel="2" x14ac:dyDescent="0.25">
      <c r="A43" s="4" t="s">
        <v>40</v>
      </c>
      <c r="B43" s="10"/>
    </row>
    <row r="44" spans="1:2" outlineLevel="3" x14ac:dyDescent="0.25">
      <c r="A44" s="6" t="s">
        <v>41</v>
      </c>
      <c r="B44" s="11">
        <v>1900</v>
      </c>
    </row>
    <row r="45" spans="1:2" outlineLevel="3" x14ac:dyDescent="0.25">
      <c r="A45" s="6" t="s">
        <v>42</v>
      </c>
      <c r="B45" s="11">
        <v>1350</v>
      </c>
    </row>
    <row r="46" spans="1:2" outlineLevel="3" x14ac:dyDescent="0.25">
      <c r="A46" s="6" t="s">
        <v>43</v>
      </c>
      <c r="B46" s="11">
        <v>5560</v>
      </c>
    </row>
    <row r="47" spans="1:2" outlineLevel="2" x14ac:dyDescent="0.25">
      <c r="A47" s="7" t="s">
        <v>44</v>
      </c>
      <c r="B47" s="12">
        <f>B43+B44+B45+B46</f>
        <v>8810</v>
      </c>
    </row>
    <row r="48" spans="1:2" outlineLevel="1" x14ac:dyDescent="0.25">
      <c r="A48" s="5" t="s">
        <v>45</v>
      </c>
      <c r="B48" s="12">
        <f>B16+B17+B18+B19+B20+B21+B22+B23+B24+B28+B29+B30+B39+B40+B41+B42+B47</f>
        <v>256311.22</v>
      </c>
    </row>
    <row r="49" spans="1:2" x14ac:dyDescent="0.25">
      <c r="A49" s="8" t="s">
        <v>46</v>
      </c>
      <c r="B49" s="12">
        <f>B15+B48</f>
        <v>381829.33</v>
      </c>
    </row>
    <row r="50" spans="1:2" x14ac:dyDescent="0.25">
      <c r="A50" s="8" t="s">
        <v>47</v>
      </c>
      <c r="B50" s="12">
        <v>381829.32999999996</v>
      </c>
    </row>
    <row r="51" spans="1:2" x14ac:dyDescent="0.25">
      <c r="A51" s="2" t="s">
        <v>48</v>
      </c>
    </row>
    <row r="52" spans="1:2" outlineLevel="1" x14ac:dyDescent="0.25">
      <c r="A52" s="3" t="s">
        <v>49</v>
      </c>
      <c r="B52" s="11">
        <v>1518.46</v>
      </c>
    </row>
    <row r="53" spans="1:2" outlineLevel="2" x14ac:dyDescent="0.25">
      <c r="A53" s="4" t="s">
        <v>50</v>
      </c>
      <c r="B53" s="11">
        <v>100</v>
      </c>
    </row>
    <row r="54" spans="1:2" outlineLevel="2" x14ac:dyDescent="0.25">
      <c r="A54" s="4" t="s">
        <v>51</v>
      </c>
      <c r="B54" s="11">
        <v>75.3</v>
      </c>
    </row>
    <row r="55" spans="1:2" outlineLevel="2" x14ac:dyDescent="0.25">
      <c r="A55" s="4" t="s">
        <v>52</v>
      </c>
      <c r="B55" s="11">
        <v>500</v>
      </c>
    </row>
    <row r="56" spans="1:2" outlineLevel="2" x14ac:dyDescent="0.25">
      <c r="A56" s="4" t="s">
        <v>53</v>
      </c>
      <c r="B56" s="11">
        <v>9500</v>
      </c>
    </row>
    <row r="57" spans="1:2" outlineLevel="2" x14ac:dyDescent="0.25">
      <c r="A57" s="4" t="s">
        <v>54</v>
      </c>
      <c r="B57" s="11">
        <v>6391</v>
      </c>
    </row>
    <row r="58" spans="1:2" outlineLevel="2" x14ac:dyDescent="0.25">
      <c r="A58" s="4" t="s">
        <v>55</v>
      </c>
      <c r="B58" s="11">
        <v>224.5</v>
      </c>
    </row>
    <row r="59" spans="1:2" outlineLevel="2" x14ac:dyDescent="0.25">
      <c r="A59" s="4" t="s">
        <v>56</v>
      </c>
      <c r="B59" s="11">
        <v>1875</v>
      </c>
    </row>
    <row r="60" spans="1:2" outlineLevel="2" x14ac:dyDescent="0.25">
      <c r="A60" s="4" t="s">
        <v>57</v>
      </c>
      <c r="B60" s="11">
        <v>1019</v>
      </c>
    </row>
    <row r="61" spans="1:2" outlineLevel="2" x14ac:dyDescent="0.25">
      <c r="A61" s="4" t="s">
        <v>58</v>
      </c>
      <c r="B61" s="11">
        <v>46.18</v>
      </c>
    </row>
    <row r="62" spans="1:2" outlineLevel="1" x14ac:dyDescent="0.25">
      <c r="A62" s="5" t="s">
        <v>59</v>
      </c>
      <c r="B62" s="12">
        <f>B52+B53+B54+B55+B56+B57+B58+B59+B60+B61</f>
        <v>21249.440000000002</v>
      </c>
    </row>
    <row r="63" spans="1:2" outlineLevel="1" x14ac:dyDescent="0.25">
      <c r="A63" s="3" t="s">
        <v>60</v>
      </c>
      <c r="B63" s="10"/>
    </row>
    <row r="64" spans="1:2" outlineLevel="2" x14ac:dyDescent="0.25">
      <c r="A64" s="4" t="s">
        <v>61</v>
      </c>
      <c r="B64" s="11">
        <v>393.3</v>
      </c>
    </row>
    <row r="65" spans="1:2" outlineLevel="2" x14ac:dyDescent="0.25">
      <c r="A65" s="4" t="s">
        <v>62</v>
      </c>
      <c r="B65" s="11">
        <v>12315.73</v>
      </c>
    </row>
    <row r="66" spans="1:2" outlineLevel="2" x14ac:dyDescent="0.25">
      <c r="A66" s="4" t="s">
        <v>63</v>
      </c>
      <c r="B66" s="11">
        <v>631.85</v>
      </c>
    </row>
    <row r="67" spans="1:2" outlineLevel="1" x14ac:dyDescent="0.25">
      <c r="A67" s="5" t="s">
        <v>64</v>
      </c>
      <c r="B67" s="12">
        <f>B63+B64+B65+B66</f>
        <v>13340.88</v>
      </c>
    </row>
    <row r="68" spans="1:2" outlineLevel="1" x14ac:dyDescent="0.25">
      <c r="A68" s="3" t="s">
        <v>65</v>
      </c>
      <c r="B68" s="10"/>
    </row>
    <row r="69" spans="1:2" outlineLevel="2" x14ac:dyDescent="0.25">
      <c r="A69" s="4" t="s">
        <v>66</v>
      </c>
      <c r="B69" s="11">
        <v>24687.200000000001</v>
      </c>
    </row>
    <row r="70" spans="1:2" outlineLevel="2" x14ac:dyDescent="0.25">
      <c r="A70" s="4" t="s">
        <v>67</v>
      </c>
      <c r="B70" s="11">
        <v>24893.33</v>
      </c>
    </row>
    <row r="71" spans="1:2" outlineLevel="2" x14ac:dyDescent="0.25">
      <c r="A71" s="4" t="s">
        <v>68</v>
      </c>
      <c r="B71" s="11">
        <v>1509.38</v>
      </c>
    </row>
    <row r="72" spans="1:2" outlineLevel="2" x14ac:dyDescent="0.25">
      <c r="A72" s="4" t="s">
        <v>69</v>
      </c>
      <c r="B72" s="11">
        <v>475</v>
      </c>
    </row>
    <row r="73" spans="1:2" outlineLevel="2" x14ac:dyDescent="0.25">
      <c r="A73" s="4" t="s">
        <v>70</v>
      </c>
      <c r="B73" s="11">
        <v>531.80999999999995</v>
      </c>
    </row>
    <row r="74" spans="1:2" outlineLevel="2" x14ac:dyDescent="0.25">
      <c r="A74" s="4" t="s">
        <v>71</v>
      </c>
      <c r="B74" s="11">
        <v>10119.299999999999</v>
      </c>
    </row>
    <row r="75" spans="1:2" outlineLevel="3" x14ac:dyDescent="0.25">
      <c r="A75" s="6" t="s">
        <v>72</v>
      </c>
      <c r="B75" s="11">
        <v>6619.62</v>
      </c>
    </row>
    <row r="76" spans="1:2" outlineLevel="2" x14ac:dyDescent="0.25">
      <c r="A76" s="7" t="s">
        <v>73</v>
      </c>
      <c r="B76" s="12">
        <f>B74+B75</f>
        <v>16738.919999999998</v>
      </c>
    </row>
    <row r="77" spans="1:2" outlineLevel="2" x14ac:dyDescent="0.25">
      <c r="A77" s="4" t="s">
        <v>74</v>
      </c>
      <c r="B77" s="11">
        <v>5287.81</v>
      </c>
    </row>
    <row r="78" spans="1:2" outlineLevel="2" x14ac:dyDescent="0.25">
      <c r="A78" s="4" t="s">
        <v>75</v>
      </c>
      <c r="B78" s="11">
        <v>78782.69</v>
      </c>
    </row>
    <row r="79" spans="1:2" outlineLevel="3" x14ac:dyDescent="0.25">
      <c r="A79" s="6" t="s">
        <v>76</v>
      </c>
      <c r="B79" s="11">
        <v>21840</v>
      </c>
    </row>
    <row r="80" spans="1:2" outlineLevel="3" x14ac:dyDescent="0.25">
      <c r="A80" s="6" t="s">
        <v>77</v>
      </c>
      <c r="B80" s="11">
        <v>30696</v>
      </c>
    </row>
    <row r="81" spans="1:2" outlineLevel="2" x14ac:dyDescent="0.25">
      <c r="A81" s="7" t="s">
        <v>78</v>
      </c>
      <c r="B81" s="12">
        <f>B78+B79+B80</f>
        <v>131318.69</v>
      </c>
    </row>
    <row r="82" spans="1:2" outlineLevel="2" x14ac:dyDescent="0.25">
      <c r="A82" s="4" t="s">
        <v>79</v>
      </c>
      <c r="B82" s="11">
        <v>5661.39</v>
      </c>
    </row>
    <row r="83" spans="1:2" outlineLevel="2" x14ac:dyDescent="0.25">
      <c r="A83" s="4" t="s">
        <v>80</v>
      </c>
      <c r="B83" s="11">
        <v>5881.56</v>
      </c>
    </row>
    <row r="84" spans="1:2" outlineLevel="2" x14ac:dyDescent="0.25">
      <c r="A84" s="4" t="s">
        <v>81</v>
      </c>
      <c r="B84" s="11">
        <v>9538.02</v>
      </c>
    </row>
    <row r="85" spans="1:2" outlineLevel="2" x14ac:dyDescent="0.25">
      <c r="A85" s="4" t="s">
        <v>82</v>
      </c>
      <c r="B85" s="11">
        <v>55985.46</v>
      </c>
    </row>
    <row r="86" spans="1:2" outlineLevel="2" x14ac:dyDescent="0.25">
      <c r="A86" s="4" t="s">
        <v>83</v>
      </c>
      <c r="B86" s="11">
        <v>5975.31</v>
      </c>
    </row>
    <row r="87" spans="1:2" outlineLevel="3" x14ac:dyDescent="0.25">
      <c r="A87" s="6" t="s">
        <v>84</v>
      </c>
      <c r="B87" s="11">
        <v>58345.08</v>
      </c>
    </row>
    <row r="88" spans="1:2" outlineLevel="3" x14ac:dyDescent="0.25">
      <c r="A88" s="6" t="s">
        <v>85</v>
      </c>
      <c r="B88" s="11">
        <v>10294.530000000001</v>
      </c>
    </row>
    <row r="89" spans="1:2" outlineLevel="2" x14ac:dyDescent="0.25">
      <c r="A89" s="7" t="s">
        <v>86</v>
      </c>
      <c r="B89" s="12">
        <f>B86+B87+B88</f>
        <v>74614.92</v>
      </c>
    </row>
    <row r="90" spans="1:2" outlineLevel="2" x14ac:dyDescent="0.25">
      <c r="A90" s="4" t="s">
        <v>87</v>
      </c>
      <c r="B90" s="11">
        <v>24992.32</v>
      </c>
    </row>
    <row r="91" spans="1:2" outlineLevel="1" x14ac:dyDescent="0.25">
      <c r="A91" s="5" t="s">
        <v>88</v>
      </c>
      <c r="B91" s="12">
        <f>B68+B69+B70+B71+B72+B73+B76+B77+B81+B82+B83+B84+B85+B89+B90</f>
        <v>382115.81</v>
      </c>
    </row>
    <row r="92" spans="1:2" outlineLevel="1" x14ac:dyDescent="0.25">
      <c r="A92" s="3" t="s">
        <v>89</v>
      </c>
      <c r="B92" s="11">
        <v>13995.25</v>
      </c>
    </row>
    <row r="93" spans="1:2" outlineLevel="2" x14ac:dyDescent="0.25">
      <c r="A93" s="4" t="s">
        <v>17</v>
      </c>
      <c r="B93" s="11">
        <v>416.35</v>
      </c>
    </row>
    <row r="94" spans="1:2" outlineLevel="2" x14ac:dyDescent="0.25">
      <c r="A94" s="4" t="s">
        <v>21</v>
      </c>
      <c r="B94" s="11">
        <v>12047.88</v>
      </c>
    </row>
    <row r="95" spans="1:2" outlineLevel="2" x14ac:dyDescent="0.25">
      <c r="A95" s="4" t="s">
        <v>90</v>
      </c>
      <c r="B95" s="11">
        <v>2223.08</v>
      </c>
    </row>
    <row r="96" spans="1:2" outlineLevel="2" x14ac:dyDescent="0.25">
      <c r="A96" s="4" t="s">
        <v>91</v>
      </c>
      <c r="B96" s="11">
        <v>5414.31</v>
      </c>
    </row>
    <row r="97" spans="1:2" outlineLevel="1" x14ac:dyDescent="0.25">
      <c r="A97" s="5" t="s">
        <v>92</v>
      </c>
      <c r="B97" s="12">
        <f>B92+B93+B94+B95+B96</f>
        <v>34096.869999999995</v>
      </c>
    </row>
    <row r="98" spans="1:2" x14ac:dyDescent="0.25">
      <c r="A98" s="8" t="s">
        <v>93</v>
      </c>
      <c r="B98" s="12">
        <f>B62+B67+B91+B97</f>
        <v>450803</v>
      </c>
    </row>
    <row r="99" spans="1:2" x14ac:dyDescent="0.25">
      <c r="A99" s="8" t="s">
        <v>94</v>
      </c>
      <c r="B99" s="12">
        <v>-68973.6700000001</v>
      </c>
    </row>
    <row r="100" spans="1:2" x14ac:dyDescent="0.25">
      <c r="A100" s="2" t="s">
        <v>95</v>
      </c>
    </row>
    <row r="101" spans="1:2" outlineLevel="1" x14ac:dyDescent="0.25">
      <c r="A101" s="3" t="s">
        <v>96</v>
      </c>
      <c r="B101" s="11">
        <v>10.39</v>
      </c>
    </row>
    <row r="102" spans="1:2" outlineLevel="1" x14ac:dyDescent="0.25">
      <c r="A102" s="3" t="s">
        <v>97</v>
      </c>
      <c r="B102" s="11">
        <v>29316.31</v>
      </c>
    </row>
    <row r="103" spans="1:2" outlineLevel="2" x14ac:dyDescent="0.25">
      <c r="A103" s="4" t="s">
        <v>84</v>
      </c>
      <c r="B103" s="11">
        <v>19416.689999999999</v>
      </c>
    </row>
    <row r="104" spans="1:2" outlineLevel="1" x14ac:dyDescent="0.25">
      <c r="A104" s="5" t="s">
        <v>98</v>
      </c>
      <c r="B104" s="12">
        <f>B102+B103</f>
        <v>48733</v>
      </c>
    </row>
    <row r="105" spans="1:2" x14ac:dyDescent="0.25">
      <c r="A105" s="8" t="s">
        <v>99</v>
      </c>
      <c r="B105" s="12">
        <f>B101+B104</f>
        <v>48743.39</v>
      </c>
    </row>
    <row r="106" spans="1:2" x14ac:dyDescent="0.25">
      <c r="A106" s="8" t="s">
        <v>100</v>
      </c>
      <c r="B106" s="12">
        <v>48743.39</v>
      </c>
    </row>
    <row r="107" spans="1:2" x14ac:dyDescent="0.25">
      <c r="A107" s="8" t="s">
        <v>101</v>
      </c>
      <c r="B107" s="12">
        <v>-20230.280000000101</v>
      </c>
    </row>
    <row r="111" spans="1:2" x14ac:dyDescent="0.25">
      <c r="A111" s="28" t="s">
        <v>104</v>
      </c>
      <c r="B111" s="25"/>
    </row>
  </sheetData>
  <mergeCells count="4">
    <mergeCell ref="A1:B1"/>
    <mergeCell ref="A2:B2"/>
    <mergeCell ref="A3:B3"/>
    <mergeCell ref="A111:B111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430DF-529B-4499-82D9-E0E60D206287}">
  <dimension ref="A1:B73"/>
  <sheetViews>
    <sheetView topLeftCell="A58" workbookViewId="0">
      <selection activeCell="E17" sqref="E17"/>
    </sheetView>
  </sheetViews>
  <sheetFormatPr defaultColWidth="11.25" defaultRowHeight="15.75" outlineLevelRow="3" x14ac:dyDescent="0.25"/>
  <cols>
    <col min="1" max="1" width="36.75" style="1" customWidth="1"/>
    <col min="2" max="2" width="17" style="1" customWidth="1"/>
  </cols>
  <sheetData>
    <row r="1" spans="1:2" x14ac:dyDescent="0.25">
      <c r="A1" s="24" t="s">
        <v>0</v>
      </c>
      <c r="B1" s="25"/>
    </row>
    <row r="2" spans="1:2" x14ac:dyDescent="0.25">
      <c r="A2" s="26" t="s">
        <v>1</v>
      </c>
      <c r="B2" s="25"/>
    </row>
    <row r="3" spans="1:2" x14ac:dyDescent="0.25">
      <c r="A3" s="27" t="s">
        <v>105</v>
      </c>
      <c r="B3" s="25"/>
    </row>
    <row r="5" spans="1:2" x14ac:dyDescent="0.25">
      <c r="A5" s="9" t="s">
        <v>102</v>
      </c>
      <c r="B5" s="9" t="s">
        <v>103</v>
      </c>
    </row>
    <row r="6" spans="1:2" x14ac:dyDescent="0.25">
      <c r="A6" s="2" t="s">
        <v>3</v>
      </c>
    </row>
    <row r="7" spans="1:2" outlineLevel="1" x14ac:dyDescent="0.25">
      <c r="A7" s="3" t="s">
        <v>4</v>
      </c>
      <c r="B7" s="10"/>
    </row>
    <row r="8" spans="1:2" outlineLevel="2" x14ac:dyDescent="0.25">
      <c r="A8" s="4" t="s">
        <v>5</v>
      </c>
      <c r="B8" s="11">
        <v>882.66</v>
      </c>
    </row>
    <row r="9" spans="1:2" outlineLevel="2" x14ac:dyDescent="0.25">
      <c r="A9" s="4" t="s">
        <v>6</v>
      </c>
      <c r="B9" s="11">
        <v>500</v>
      </c>
    </row>
    <row r="10" spans="1:2" outlineLevel="2" x14ac:dyDescent="0.25">
      <c r="A10" s="4" t="s">
        <v>7</v>
      </c>
      <c r="B10" s="11">
        <v>170</v>
      </c>
    </row>
    <row r="11" spans="1:2" outlineLevel="2" x14ac:dyDescent="0.25">
      <c r="A11" s="4" t="s">
        <v>9</v>
      </c>
      <c r="B11" s="11">
        <v>50</v>
      </c>
    </row>
    <row r="12" spans="1:2" outlineLevel="2" x14ac:dyDescent="0.25">
      <c r="A12" s="4" t="s">
        <v>11</v>
      </c>
      <c r="B12" s="11">
        <v>8096.03</v>
      </c>
    </row>
    <row r="13" spans="1:2" outlineLevel="1" x14ac:dyDescent="0.25">
      <c r="A13" s="5" t="s">
        <v>12</v>
      </c>
      <c r="B13" s="12">
        <f>B7+B8+B9+B10+B11+B12</f>
        <v>9698.6899999999987</v>
      </c>
    </row>
    <row r="14" spans="1:2" outlineLevel="1" x14ac:dyDescent="0.25">
      <c r="A14" s="3" t="s">
        <v>13</v>
      </c>
      <c r="B14" s="10"/>
    </row>
    <row r="15" spans="1:2" outlineLevel="2" x14ac:dyDescent="0.25">
      <c r="A15" s="4" t="s">
        <v>16</v>
      </c>
      <c r="B15" s="11">
        <v>6926.44</v>
      </c>
    </row>
    <row r="16" spans="1:2" outlineLevel="2" x14ac:dyDescent="0.25">
      <c r="A16" s="4" t="s">
        <v>20</v>
      </c>
      <c r="B16" s="11">
        <v>3699.15</v>
      </c>
    </row>
    <row r="17" spans="1:2" outlineLevel="2" x14ac:dyDescent="0.25">
      <c r="A17" s="4" t="s">
        <v>22</v>
      </c>
      <c r="B17" s="11">
        <v>4199.01</v>
      </c>
    </row>
    <row r="18" spans="1:2" outlineLevel="2" x14ac:dyDescent="0.25">
      <c r="A18" s="4" t="s">
        <v>27</v>
      </c>
      <c r="B18" s="11">
        <v>2500</v>
      </c>
    </row>
    <row r="19" spans="1:2" outlineLevel="2" x14ac:dyDescent="0.25">
      <c r="A19" s="4" t="s">
        <v>28</v>
      </c>
      <c r="B19" s="10"/>
    </row>
    <row r="20" spans="1:2" outlineLevel="3" x14ac:dyDescent="0.25">
      <c r="A20" s="6" t="s">
        <v>29</v>
      </c>
      <c r="B20" s="11">
        <v>1007.81</v>
      </c>
    </row>
    <row r="21" spans="1:2" outlineLevel="3" x14ac:dyDescent="0.25">
      <c r="A21" s="6" t="s">
        <v>33</v>
      </c>
      <c r="B21" s="11">
        <v>125.69</v>
      </c>
    </row>
    <row r="22" spans="1:2" outlineLevel="3" x14ac:dyDescent="0.25">
      <c r="A22" s="6" t="s">
        <v>34</v>
      </c>
      <c r="B22" s="11">
        <v>342</v>
      </c>
    </row>
    <row r="23" spans="1:2" outlineLevel="2" x14ac:dyDescent="0.25">
      <c r="A23" s="7" t="s">
        <v>36</v>
      </c>
      <c r="B23" s="12">
        <f>B19+B20+B21+B22</f>
        <v>1475.5</v>
      </c>
    </row>
    <row r="24" spans="1:2" outlineLevel="2" x14ac:dyDescent="0.25">
      <c r="A24" s="4" t="s">
        <v>40</v>
      </c>
      <c r="B24" s="10"/>
    </row>
    <row r="25" spans="1:2" outlineLevel="3" x14ac:dyDescent="0.25">
      <c r="A25" s="6" t="s">
        <v>43</v>
      </c>
      <c r="B25" s="11">
        <v>450</v>
      </c>
    </row>
    <row r="26" spans="1:2" outlineLevel="2" x14ac:dyDescent="0.25">
      <c r="A26" s="7" t="s">
        <v>44</v>
      </c>
      <c r="B26" s="12">
        <f>B24+B25</f>
        <v>450</v>
      </c>
    </row>
    <row r="27" spans="1:2" outlineLevel="1" x14ac:dyDescent="0.25">
      <c r="A27" s="5" t="s">
        <v>45</v>
      </c>
      <c r="B27" s="12">
        <f>B14+B15+B16+B17+B18+B23+B26</f>
        <v>19250.099999999999</v>
      </c>
    </row>
    <row r="28" spans="1:2" x14ac:dyDescent="0.25">
      <c r="A28" s="8" t="s">
        <v>46</v>
      </c>
      <c r="B28" s="12">
        <f>B13+B27</f>
        <v>28948.789999999997</v>
      </c>
    </row>
    <row r="29" spans="1:2" x14ac:dyDescent="0.25">
      <c r="A29" s="8" t="s">
        <v>47</v>
      </c>
      <c r="B29" s="12">
        <v>28948.789999999997</v>
      </c>
    </row>
    <row r="30" spans="1:2" x14ac:dyDescent="0.25">
      <c r="A30" s="2" t="s">
        <v>48</v>
      </c>
    </row>
    <row r="31" spans="1:2" outlineLevel="1" x14ac:dyDescent="0.25">
      <c r="A31" s="3" t="s">
        <v>49</v>
      </c>
      <c r="B31" s="10"/>
    </row>
    <row r="32" spans="1:2" outlineLevel="2" x14ac:dyDescent="0.25">
      <c r="A32" s="4" t="s">
        <v>51</v>
      </c>
      <c r="B32" s="11">
        <v>15</v>
      </c>
    </row>
    <row r="33" spans="1:2" outlineLevel="2" x14ac:dyDescent="0.25">
      <c r="A33" s="4" t="s">
        <v>57</v>
      </c>
      <c r="B33" s="11">
        <v>115</v>
      </c>
    </row>
    <row r="34" spans="1:2" outlineLevel="2" x14ac:dyDescent="0.25">
      <c r="A34" s="4" t="s">
        <v>58</v>
      </c>
      <c r="B34" s="11">
        <v>46.18</v>
      </c>
    </row>
    <row r="35" spans="1:2" outlineLevel="1" x14ac:dyDescent="0.25">
      <c r="A35" s="5" t="s">
        <v>59</v>
      </c>
      <c r="B35" s="12">
        <f>B31+B32+B33+B34</f>
        <v>176.18</v>
      </c>
    </row>
    <row r="36" spans="1:2" outlineLevel="1" x14ac:dyDescent="0.25">
      <c r="A36" s="3" t="s">
        <v>65</v>
      </c>
      <c r="B36" s="10"/>
    </row>
    <row r="37" spans="1:2" outlineLevel="2" x14ac:dyDescent="0.25">
      <c r="A37" s="4" t="s">
        <v>66</v>
      </c>
      <c r="B37" s="11">
        <v>773.28</v>
      </c>
    </row>
    <row r="38" spans="1:2" outlineLevel="2" x14ac:dyDescent="0.25">
      <c r="A38" s="4" t="s">
        <v>67</v>
      </c>
      <c r="B38" s="11">
        <v>723.3</v>
      </c>
    </row>
    <row r="39" spans="1:2" outlineLevel="2" x14ac:dyDescent="0.25">
      <c r="A39" s="4" t="s">
        <v>68</v>
      </c>
      <c r="B39" s="11">
        <v>719.44</v>
      </c>
    </row>
    <row r="40" spans="1:2" outlineLevel="2" x14ac:dyDescent="0.25">
      <c r="A40" s="4" t="s">
        <v>69</v>
      </c>
      <c r="B40" s="11">
        <v>90</v>
      </c>
    </row>
    <row r="41" spans="1:2" outlineLevel="2" x14ac:dyDescent="0.25">
      <c r="A41" s="4" t="s">
        <v>71</v>
      </c>
      <c r="B41" s="11">
        <v>2444.75</v>
      </c>
    </row>
    <row r="42" spans="1:2" outlineLevel="3" x14ac:dyDescent="0.25">
      <c r="A42" s="6" t="s">
        <v>72</v>
      </c>
      <c r="B42" s="11">
        <v>716.68</v>
      </c>
    </row>
    <row r="43" spans="1:2" outlineLevel="2" x14ac:dyDescent="0.25">
      <c r="A43" s="7" t="s">
        <v>73</v>
      </c>
      <c r="B43" s="12">
        <f>B41+B42</f>
        <v>3161.43</v>
      </c>
    </row>
    <row r="44" spans="1:2" outlineLevel="2" x14ac:dyDescent="0.25">
      <c r="A44" s="4" t="s">
        <v>74</v>
      </c>
      <c r="B44" s="11">
        <v>52.17</v>
      </c>
    </row>
    <row r="45" spans="1:2" outlineLevel="2" x14ac:dyDescent="0.25">
      <c r="A45" s="4" t="s">
        <v>75</v>
      </c>
      <c r="B45" s="10"/>
    </row>
    <row r="46" spans="1:2" outlineLevel="3" x14ac:dyDescent="0.25">
      <c r="A46" s="6" t="s">
        <v>76</v>
      </c>
      <c r="B46" s="11">
        <v>5355</v>
      </c>
    </row>
    <row r="47" spans="1:2" outlineLevel="3" x14ac:dyDescent="0.25">
      <c r="A47" s="6" t="s">
        <v>77</v>
      </c>
      <c r="B47" s="11">
        <v>1183</v>
      </c>
    </row>
    <row r="48" spans="1:2" outlineLevel="2" x14ac:dyDescent="0.25">
      <c r="A48" s="7" t="s">
        <v>78</v>
      </c>
      <c r="B48" s="12">
        <f>B45+B46+B47</f>
        <v>6538</v>
      </c>
    </row>
    <row r="49" spans="1:2" outlineLevel="2" x14ac:dyDescent="0.25">
      <c r="A49" s="4" t="s">
        <v>79</v>
      </c>
      <c r="B49" s="11">
        <v>362</v>
      </c>
    </row>
    <row r="50" spans="1:2" outlineLevel="2" x14ac:dyDescent="0.25">
      <c r="A50" s="4" t="s">
        <v>81</v>
      </c>
      <c r="B50" s="11">
        <v>424.32</v>
      </c>
    </row>
    <row r="51" spans="1:2" outlineLevel="2" x14ac:dyDescent="0.25">
      <c r="A51" s="4" t="s">
        <v>82</v>
      </c>
      <c r="B51" s="11">
        <v>21988.38</v>
      </c>
    </row>
    <row r="52" spans="1:2" outlineLevel="2" x14ac:dyDescent="0.25">
      <c r="A52" s="4" t="s">
        <v>83</v>
      </c>
      <c r="B52" s="10"/>
    </row>
    <row r="53" spans="1:2" outlineLevel="3" x14ac:dyDescent="0.25">
      <c r="A53" s="6" t="s">
        <v>84</v>
      </c>
      <c r="B53" s="11">
        <v>15510.67</v>
      </c>
    </row>
    <row r="54" spans="1:2" outlineLevel="2" x14ac:dyDescent="0.25">
      <c r="A54" s="7" t="s">
        <v>86</v>
      </c>
      <c r="B54" s="12">
        <f>B52+B53</f>
        <v>15510.67</v>
      </c>
    </row>
    <row r="55" spans="1:2" outlineLevel="2" x14ac:dyDescent="0.25">
      <c r="A55" s="4" t="s">
        <v>87</v>
      </c>
      <c r="B55" s="11">
        <v>2035</v>
      </c>
    </row>
    <row r="56" spans="1:2" outlineLevel="1" x14ac:dyDescent="0.25">
      <c r="A56" s="5" t="s">
        <v>88</v>
      </c>
      <c r="B56" s="12">
        <f>B36+B37+B38+B39+B40+B43+B44+B48+B49+B50+B51+B54+B55</f>
        <v>52377.99</v>
      </c>
    </row>
    <row r="57" spans="1:2" outlineLevel="1" x14ac:dyDescent="0.25">
      <c r="A57" s="3" t="s">
        <v>89</v>
      </c>
      <c r="B57" s="11">
        <v>2242.5</v>
      </c>
    </row>
    <row r="58" spans="1:2" outlineLevel="2" x14ac:dyDescent="0.25">
      <c r="A58" s="4" t="s">
        <v>91</v>
      </c>
      <c r="B58" s="11">
        <v>992.61</v>
      </c>
    </row>
    <row r="59" spans="1:2" outlineLevel="1" x14ac:dyDescent="0.25">
      <c r="A59" s="5" t="s">
        <v>92</v>
      </c>
      <c r="B59" s="12">
        <f>B57+B58</f>
        <v>3235.11</v>
      </c>
    </row>
    <row r="60" spans="1:2" x14ac:dyDescent="0.25">
      <c r="A60" s="8" t="s">
        <v>93</v>
      </c>
      <c r="B60" s="12">
        <f>B35+B56+B59</f>
        <v>55789.279999999999</v>
      </c>
    </row>
    <row r="61" spans="1:2" x14ac:dyDescent="0.25">
      <c r="A61" s="8" t="s">
        <v>94</v>
      </c>
      <c r="B61" s="12">
        <v>-26840.49</v>
      </c>
    </row>
    <row r="62" spans="1:2" x14ac:dyDescent="0.25">
      <c r="A62" s="2" t="s">
        <v>95</v>
      </c>
    </row>
    <row r="63" spans="1:2" outlineLevel="1" x14ac:dyDescent="0.25">
      <c r="A63" s="3" t="s">
        <v>96</v>
      </c>
      <c r="B63" s="11">
        <v>1.07</v>
      </c>
    </row>
    <row r="64" spans="1:2" outlineLevel="1" x14ac:dyDescent="0.25">
      <c r="A64" s="3" t="s">
        <v>97</v>
      </c>
      <c r="B64" s="10"/>
    </row>
    <row r="65" spans="1:2" outlineLevel="2" x14ac:dyDescent="0.25">
      <c r="A65" s="4" t="s">
        <v>84</v>
      </c>
      <c r="B65" s="11">
        <v>2775</v>
      </c>
    </row>
    <row r="66" spans="1:2" outlineLevel="1" x14ac:dyDescent="0.25">
      <c r="A66" s="5" t="s">
        <v>98</v>
      </c>
      <c r="B66" s="12">
        <f>B64+B65</f>
        <v>2775</v>
      </c>
    </row>
    <row r="67" spans="1:2" x14ac:dyDescent="0.25">
      <c r="A67" s="8" t="s">
        <v>99</v>
      </c>
      <c r="B67" s="12">
        <f>B63+B66</f>
        <v>2776.07</v>
      </c>
    </row>
    <row r="68" spans="1:2" x14ac:dyDescent="0.25">
      <c r="A68" s="8" t="s">
        <v>100</v>
      </c>
      <c r="B68" s="12">
        <v>2776.07</v>
      </c>
    </row>
    <row r="69" spans="1:2" x14ac:dyDescent="0.25">
      <c r="A69" s="8" t="s">
        <v>101</v>
      </c>
      <c r="B69" s="12">
        <v>-24064.420000000002</v>
      </c>
    </row>
    <row r="73" spans="1:2" x14ac:dyDescent="0.25">
      <c r="A73" s="28" t="s">
        <v>106</v>
      </c>
      <c r="B73" s="25"/>
    </row>
  </sheetData>
  <mergeCells count="4">
    <mergeCell ref="A1:B1"/>
    <mergeCell ref="A2:B2"/>
    <mergeCell ref="A3:B3"/>
    <mergeCell ref="A73:B7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9FA84-799D-44BC-9D49-D74CF6BF10A7}">
  <dimension ref="A1:T73"/>
  <sheetViews>
    <sheetView tabSelected="1" workbookViewId="0">
      <pane xSplit="1" ySplit="5" topLeftCell="M21" activePane="bottomRight" state="frozen"/>
      <selection pane="topRight" activeCell="B1" sqref="B1"/>
      <selection pane="bottomLeft" activeCell="A6" sqref="A6"/>
      <selection pane="bottomRight" activeCell="J78" sqref="J78"/>
    </sheetView>
  </sheetViews>
  <sheetFormatPr defaultColWidth="11.25" defaultRowHeight="15.75" outlineLevelRow="3" x14ac:dyDescent="0.25"/>
  <cols>
    <col min="1" max="1" width="36.75" style="1" customWidth="1"/>
    <col min="2" max="6" width="11.75" style="1" customWidth="1"/>
    <col min="7" max="12" width="11.875" style="1" customWidth="1"/>
    <col min="13" max="15" width="14.625" style="1" customWidth="1"/>
    <col min="16" max="20" width="12.75" style="1" customWidth="1"/>
  </cols>
  <sheetData>
    <row r="1" spans="1:20" x14ac:dyDescent="0.25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x14ac:dyDescent="0.25">
      <c r="A2" s="26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x14ac:dyDescent="0.25">
      <c r="A3" s="27" t="s">
        <v>105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5" spans="1:20" ht="32.450000000000003" customHeight="1" x14ac:dyDescent="0.25">
      <c r="A5" s="9" t="s">
        <v>102</v>
      </c>
      <c r="B5" s="9" t="s">
        <v>107</v>
      </c>
      <c r="C5" s="9" t="s">
        <v>108</v>
      </c>
      <c r="D5" s="9" t="s">
        <v>109</v>
      </c>
      <c r="E5" s="9" t="s">
        <v>110</v>
      </c>
      <c r="F5" s="9" t="s">
        <v>111</v>
      </c>
      <c r="G5" s="9" t="s">
        <v>112</v>
      </c>
      <c r="H5" s="9" t="s">
        <v>113</v>
      </c>
      <c r="I5" s="9" t="s">
        <v>114</v>
      </c>
      <c r="J5" s="9" t="s">
        <v>115</v>
      </c>
      <c r="K5" s="9" t="s">
        <v>116</v>
      </c>
      <c r="L5" s="9" t="s">
        <v>117</v>
      </c>
      <c r="M5" s="9" t="s">
        <v>118</v>
      </c>
      <c r="N5" s="9" t="s">
        <v>119</v>
      </c>
      <c r="O5" s="9" t="s">
        <v>120</v>
      </c>
      <c r="P5" s="9" t="s">
        <v>121</v>
      </c>
      <c r="Q5" s="9" t="s">
        <v>122</v>
      </c>
      <c r="R5" s="9" t="s">
        <v>123</v>
      </c>
      <c r="S5" s="9" t="s">
        <v>124</v>
      </c>
      <c r="T5" s="9" t="s">
        <v>103</v>
      </c>
    </row>
    <row r="6" spans="1:20" x14ac:dyDescent="0.25">
      <c r="A6" s="2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0" outlineLevel="1" x14ac:dyDescent="0.25">
      <c r="A7" s="3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outlineLevel="2" x14ac:dyDescent="0.25">
      <c r="A8" s="4" t="s">
        <v>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>
        <v>882.66</v>
      </c>
      <c r="P8" s="11">
        <f t="shared" ref="P8:P13" si="0">O8+N8</f>
        <v>882.66</v>
      </c>
      <c r="Q8" s="10"/>
      <c r="R8" s="10"/>
      <c r="S8" s="10"/>
      <c r="T8" s="11">
        <f t="shared" ref="T8:T13" si="1">B8+C8+D8+E8+F8+G8+H8+I8+J8+K8+L8+M8+P8+Q8+R8+S8</f>
        <v>882.66</v>
      </c>
    </row>
    <row r="9" spans="1:20" outlineLevel="2" x14ac:dyDescent="0.25">
      <c r="A9" s="4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>
        <v>500</v>
      </c>
      <c r="P9" s="11">
        <f t="shared" si="0"/>
        <v>500</v>
      </c>
      <c r="Q9" s="10"/>
      <c r="R9" s="10"/>
      <c r="S9" s="10"/>
      <c r="T9" s="11">
        <f t="shared" si="1"/>
        <v>500</v>
      </c>
    </row>
    <row r="10" spans="1:20" outlineLevel="2" x14ac:dyDescent="0.25">
      <c r="A10" s="4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>
        <v>170</v>
      </c>
      <c r="P10" s="11">
        <f t="shared" si="0"/>
        <v>170</v>
      </c>
      <c r="Q10" s="10"/>
      <c r="R10" s="10"/>
      <c r="S10" s="10"/>
      <c r="T10" s="11">
        <f t="shared" si="1"/>
        <v>170</v>
      </c>
    </row>
    <row r="11" spans="1:20" outlineLevel="2" x14ac:dyDescent="0.25">
      <c r="A11" s="4" t="s">
        <v>9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>
        <v>50</v>
      </c>
      <c r="P11" s="11">
        <f t="shared" si="0"/>
        <v>50</v>
      </c>
      <c r="Q11" s="10"/>
      <c r="R11" s="10"/>
      <c r="S11" s="10"/>
      <c r="T11" s="11">
        <f t="shared" si="1"/>
        <v>50</v>
      </c>
    </row>
    <row r="12" spans="1:20" outlineLevel="2" x14ac:dyDescent="0.25">
      <c r="A12" s="4" t="s">
        <v>11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1">
        <v>8096.03</v>
      </c>
      <c r="P12" s="11">
        <f t="shared" si="0"/>
        <v>8096.03</v>
      </c>
      <c r="Q12" s="10"/>
      <c r="R12" s="10"/>
      <c r="S12" s="10"/>
      <c r="T12" s="11">
        <f t="shared" si="1"/>
        <v>8096.03</v>
      </c>
    </row>
    <row r="13" spans="1:20" outlineLevel="1" x14ac:dyDescent="0.25">
      <c r="A13" s="5" t="s">
        <v>12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>
        <f>O7+O8+O9+O10+O11+O12</f>
        <v>9698.6899999999987</v>
      </c>
      <c r="P13" s="13">
        <f t="shared" si="0"/>
        <v>9698.6899999999987</v>
      </c>
      <c r="Q13" s="13"/>
      <c r="R13" s="13"/>
      <c r="S13" s="13"/>
      <c r="T13" s="12">
        <f t="shared" si="1"/>
        <v>9698.6899999999987</v>
      </c>
    </row>
    <row r="14" spans="1:20" outlineLevel="1" x14ac:dyDescent="0.25">
      <c r="A14" s="3" t="s">
        <v>13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outlineLevel="2" x14ac:dyDescent="0.25">
      <c r="A15" s="4" t="s">
        <v>16</v>
      </c>
      <c r="B15" s="11">
        <v>6926.44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1">
        <f>B15+C15+D15+E15+F15+G15+H15+I15+J15+K15+L15+M15+P15+Q15+R15+S15</f>
        <v>6926.44</v>
      </c>
    </row>
    <row r="16" spans="1:20" outlineLevel="2" x14ac:dyDescent="0.25">
      <c r="A16" s="4" t="s">
        <v>20</v>
      </c>
      <c r="B16" s="10"/>
      <c r="C16" s="10"/>
      <c r="D16" s="10"/>
      <c r="E16" s="10"/>
      <c r="F16" s="10"/>
      <c r="G16" s="10"/>
      <c r="H16" s="11">
        <v>144.75</v>
      </c>
      <c r="I16" s="10"/>
      <c r="J16" s="10"/>
      <c r="K16" s="10"/>
      <c r="L16" s="11">
        <v>3554.4</v>
      </c>
      <c r="M16" s="10"/>
      <c r="N16" s="10"/>
      <c r="O16" s="10"/>
      <c r="P16" s="10"/>
      <c r="Q16" s="10"/>
      <c r="R16" s="10"/>
      <c r="S16" s="10"/>
      <c r="T16" s="11">
        <f>B16+C16+D16+E16+F16+G16+H16+I16+J16+K16+L16+M16+P16+Q16+R16+S16</f>
        <v>3699.15</v>
      </c>
    </row>
    <row r="17" spans="1:20" outlineLevel="2" x14ac:dyDescent="0.25">
      <c r="A17" s="4" t="s">
        <v>22</v>
      </c>
      <c r="B17" s="11">
        <v>0.01</v>
      </c>
      <c r="C17" s="10"/>
      <c r="D17" s="11">
        <v>4199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1">
        <f>B17+C17+D17+E17+F17+G17+H17+I17+J17+K17+L17+M17+P17+Q17+R17+S17</f>
        <v>4199.01</v>
      </c>
    </row>
    <row r="18" spans="1:20" outlineLevel="2" x14ac:dyDescent="0.25">
      <c r="A18" s="4" t="s">
        <v>27</v>
      </c>
      <c r="B18" s="10"/>
      <c r="C18" s="10"/>
      <c r="D18" s="10"/>
      <c r="E18" s="11">
        <v>2500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1">
        <f>B18+C18+D18+E18+F18+G18+H18+I18+J18+K18+L18+M18+P18+Q18+R18+S18</f>
        <v>2500</v>
      </c>
    </row>
    <row r="19" spans="1:20" outlineLevel="2" x14ac:dyDescent="0.25">
      <c r="A19" s="4" t="s">
        <v>28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outlineLevel="3" x14ac:dyDescent="0.25">
      <c r="A20" s="6" t="s">
        <v>29</v>
      </c>
      <c r="B20" s="10"/>
      <c r="C20" s="11">
        <v>1007.81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1">
        <f>B20+C20+D20+E20+F20+G20+H20+I20+J20+K20+L20+M20+P20+Q20+R20+S20</f>
        <v>1007.81</v>
      </c>
    </row>
    <row r="21" spans="1:20" outlineLevel="3" x14ac:dyDescent="0.25">
      <c r="A21" s="6" t="s">
        <v>33</v>
      </c>
      <c r="B21" s="10"/>
      <c r="C21" s="10"/>
      <c r="D21" s="11">
        <v>125.69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1">
        <f>B21+C21+D21+E21+F21+G21+H21+I21+J21+K21+L21+M21+P21+Q21+R21+S21</f>
        <v>125.69</v>
      </c>
    </row>
    <row r="22" spans="1:20" outlineLevel="3" x14ac:dyDescent="0.25">
      <c r="A22" s="6" t="s">
        <v>34</v>
      </c>
      <c r="B22" s="10"/>
      <c r="C22" s="10"/>
      <c r="D22" s="10"/>
      <c r="E22" s="10"/>
      <c r="F22" s="10"/>
      <c r="G22" s="10"/>
      <c r="H22" s="10"/>
      <c r="I22" s="10"/>
      <c r="J22" s="11">
        <v>342</v>
      </c>
      <c r="K22" s="10"/>
      <c r="L22" s="10"/>
      <c r="M22" s="10"/>
      <c r="N22" s="10"/>
      <c r="O22" s="10"/>
      <c r="P22" s="10"/>
      <c r="Q22" s="10"/>
      <c r="R22" s="10"/>
      <c r="S22" s="10"/>
      <c r="T22" s="11">
        <f>B22+C22+D22+E22+F22+G22+H22+I22+J22+K22+L22+M22+P22+Q22+R22+S22</f>
        <v>342</v>
      </c>
    </row>
    <row r="23" spans="1:20" outlineLevel="2" x14ac:dyDescent="0.25">
      <c r="A23" s="7" t="s">
        <v>36</v>
      </c>
      <c r="B23" s="13"/>
      <c r="C23" s="13">
        <f>C19+C20+C21+C22</f>
        <v>1007.81</v>
      </c>
      <c r="D23" s="13">
        <f>D19+D20+D21+D22</f>
        <v>125.69</v>
      </c>
      <c r="E23" s="13"/>
      <c r="F23" s="13"/>
      <c r="G23" s="13"/>
      <c r="H23" s="13"/>
      <c r="I23" s="13"/>
      <c r="J23" s="13">
        <f>J19+J20+J21+J22</f>
        <v>342</v>
      </c>
      <c r="K23" s="13"/>
      <c r="L23" s="13"/>
      <c r="M23" s="13"/>
      <c r="N23" s="13"/>
      <c r="O23" s="13"/>
      <c r="P23" s="13"/>
      <c r="Q23" s="13"/>
      <c r="R23" s="13"/>
      <c r="S23" s="13"/>
      <c r="T23" s="12">
        <f>B23+C23+D23+E23+F23+G23+H23+I23+J23+K23+L23+M23+P23+Q23+R23+S23</f>
        <v>1475.5</v>
      </c>
    </row>
    <row r="24" spans="1:20" outlineLevel="2" x14ac:dyDescent="0.25">
      <c r="A24" s="4" t="s">
        <v>40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outlineLevel="3" x14ac:dyDescent="0.25">
      <c r="A25" s="6" t="s">
        <v>43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1">
        <v>450</v>
      </c>
      <c r="S25" s="10"/>
      <c r="T25" s="11">
        <f>B25+C25+D25+E25+F25+G25+H25+I25+J25+K25+L25+M25+P25+Q25+R25+S25</f>
        <v>450</v>
      </c>
    </row>
    <row r="26" spans="1:20" outlineLevel="2" x14ac:dyDescent="0.25">
      <c r="A26" s="7" t="s">
        <v>44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>
        <f>R24+R25</f>
        <v>450</v>
      </c>
      <c r="S26" s="13"/>
      <c r="T26" s="12">
        <f>B26+C26+D26+E26+F26+G26+H26+I26+J26+K26+L26+M26+P26+Q26+R26+S26</f>
        <v>450</v>
      </c>
    </row>
    <row r="27" spans="1:20" outlineLevel="1" x14ac:dyDescent="0.25">
      <c r="A27" s="5" t="s">
        <v>45</v>
      </c>
      <c r="B27" s="13">
        <f>B14+B15+B16+B17+B18+B23+B26</f>
        <v>6926.45</v>
      </c>
      <c r="C27" s="13">
        <f>C14+C15+C16+C17+C18+C23+C26</f>
        <v>1007.81</v>
      </c>
      <c r="D27" s="13">
        <f>D14+D15+D16+D17+D18+D23+D26</f>
        <v>4324.6899999999996</v>
      </c>
      <c r="E27" s="13">
        <f>E14+E15+E16+E17+E18+E23+E26</f>
        <v>2500</v>
      </c>
      <c r="F27" s="13"/>
      <c r="G27" s="13"/>
      <c r="H27" s="13">
        <f>H14+H15+H16+H17+H18+H23+H26</f>
        <v>144.75</v>
      </c>
      <c r="I27" s="13"/>
      <c r="J27" s="13">
        <f>J14+J15+J16+J17+J18+J23+J26</f>
        <v>342</v>
      </c>
      <c r="K27" s="13"/>
      <c r="L27" s="13">
        <f>L14+L15+L16+L17+L18+L23+L26</f>
        <v>3554.4</v>
      </c>
      <c r="M27" s="13"/>
      <c r="N27" s="13"/>
      <c r="O27" s="13"/>
      <c r="P27" s="13"/>
      <c r="Q27" s="13"/>
      <c r="R27" s="13">
        <f>R14+R15+R16+R17+R18+R23+R26</f>
        <v>450</v>
      </c>
      <c r="S27" s="13"/>
      <c r="T27" s="12">
        <f>B27+C27+D27+E27+F27+G27+H27+I27+J27+K27+L27+M27+P27+Q27+R27+S27</f>
        <v>19250.100000000002</v>
      </c>
    </row>
    <row r="28" spans="1:20" x14ac:dyDescent="0.25">
      <c r="A28" s="8" t="s">
        <v>46</v>
      </c>
      <c r="B28" s="13">
        <f>B13+B27</f>
        <v>6926.45</v>
      </c>
      <c r="C28" s="13">
        <f>C13+C27</f>
        <v>1007.81</v>
      </c>
      <c r="D28" s="13">
        <f>D13+D27</f>
        <v>4324.6899999999996</v>
      </c>
      <c r="E28" s="13">
        <f>E13+E27</f>
        <v>2500</v>
      </c>
      <c r="F28" s="13"/>
      <c r="G28" s="13"/>
      <c r="H28" s="13">
        <f>H13+H27</f>
        <v>144.75</v>
      </c>
      <c r="I28" s="13"/>
      <c r="J28" s="13">
        <f>J13+J27</f>
        <v>342</v>
      </c>
      <c r="K28" s="13"/>
      <c r="L28" s="13">
        <f>L13+L27</f>
        <v>3554.4</v>
      </c>
      <c r="M28" s="13"/>
      <c r="N28" s="13"/>
      <c r="O28" s="13">
        <f>O13+O27</f>
        <v>9698.6899999999987</v>
      </c>
      <c r="P28" s="13">
        <f>O28+N28</f>
        <v>9698.6899999999987</v>
      </c>
      <c r="Q28" s="13"/>
      <c r="R28" s="13">
        <f>R13+R27</f>
        <v>450</v>
      </c>
      <c r="S28" s="13"/>
      <c r="T28" s="12">
        <f>B28+C28+D28+E28+F28+G28+H28+I28+J28+K28+L28+M28+P28+Q28+R28+S28</f>
        <v>28948.79</v>
      </c>
    </row>
    <row r="29" spans="1:20" x14ac:dyDescent="0.25">
      <c r="A29" s="8" t="s">
        <v>47</v>
      </c>
      <c r="B29" s="13">
        <v>6926.45</v>
      </c>
      <c r="C29" s="13">
        <v>1007.81</v>
      </c>
      <c r="D29" s="13">
        <v>4324.6899999999996</v>
      </c>
      <c r="E29" s="13">
        <v>2500</v>
      </c>
      <c r="F29" s="13"/>
      <c r="G29" s="13"/>
      <c r="H29" s="13">
        <v>144.75</v>
      </c>
      <c r="I29" s="13"/>
      <c r="J29" s="13">
        <v>342</v>
      </c>
      <c r="K29" s="13"/>
      <c r="L29" s="13">
        <v>3554.4</v>
      </c>
      <c r="M29" s="13"/>
      <c r="N29" s="13"/>
      <c r="O29" s="13">
        <v>9698.6899999999987</v>
      </c>
      <c r="P29" s="13">
        <v>9698.6899999999987</v>
      </c>
      <c r="Q29" s="13"/>
      <c r="R29" s="13">
        <v>450</v>
      </c>
      <c r="S29" s="13"/>
      <c r="T29" s="12">
        <v>28948.789999999997</v>
      </c>
    </row>
    <row r="30" spans="1:20" x14ac:dyDescent="0.25">
      <c r="A30" s="2" t="s">
        <v>48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20" outlineLevel="1" x14ac:dyDescent="0.25">
      <c r="A31" s="3" t="s">
        <v>49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outlineLevel="2" x14ac:dyDescent="0.25">
      <c r="A32" s="4" t="s">
        <v>51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>
        <v>15</v>
      </c>
      <c r="P32" s="11">
        <f>O32+N32</f>
        <v>15</v>
      </c>
      <c r="Q32" s="10"/>
      <c r="R32" s="10"/>
      <c r="S32" s="10"/>
      <c r="T32" s="11">
        <f>B32+C32+D32+E32+F32+G32+H32+I32+J32+K32+L32+M32+P32+Q32+R32+S32</f>
        <v>15</v>
      </c>
    </row>
    <row r="33" spans="1:20" outlineLevel="2" x14ac:dyDescent="0.25">
      <c r="A33" s="4" t="s">
        <v>57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>
        <v>115</v>
      </c>
      <c r="P33" s="11">
        <f>O33+N33</f>
        <v>115</v>
      </c>
      <c r="Q33" s="10"/>
      <c r="R33" s="10"/>
      <c r="S33" s="10"/>
      <c r="T33" s="11">
        <f>B33+C33+D33+E33+F33+G33+H33+I33+J33+K33+L33+M33+P33+Q33+R33+S33</f>
        <v>115</v>
      </c>
    </row>
    <row r="34" spans="1:20" outlineLevel="2" x14ac:dyDescent="0.25">
      <c r="A34" s="4" t="s">
        <v>58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>
        <v>46.18</v>
      </c>
      <c r="P34" s="11">
        <f>O34+N34</f>
        <v>46.18</v>
      </c>
      <c r="Q34" s="10"/>
      <c r="R34" s="10"/>
      <c r="S34" s="10"/>
      <c r="T34" s="11">
        <f>B34+C34+D34+E34+F34+G34+H34+I34+J34+K34+L34+M34+P34+Q34+R34+S34</f>
        <v>46.18</v>
      </c>
    </row>
    <row r="35" spans="1:20" outlineLevel="1" x14ac:dyDescent="0.25">
      <c r="A35" s="5" t="s">
        <v>59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>
        <f>O31+O32+O33+O34</f>
        <v>176.18</v>
      </c>
      <c r="P35" s="13">
        <f>O35+N35</f>
        <v>176.18</v>
      </c>
      <c r="Q35" s="13"/>
      <c r="R35" s="13"/>
      <c r="S35" s="13"/>
      <c r="T35" s="12">
        <f>B35+C35+D35+E35+F35+G35+H35+I35+J35+K35+L35+M35+P35+Q35+R35+S35</f>
        <v>176.18</v>
      </c>
    </row>
    <row r="36" spans="1:20" outlineLevel="1" x14ac:dyDescent="0.25">
      <c r="A36" s="3" t="s">
        <v>65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outlineLevel="2" x14ac:dyDescent="0.25">
      <c r="A37" s="4" t="s">
        <v>66</v>
      </c>
      <c r="B37" s="10"/>
      <c r="C37" s="10"/>
      <c r="D37" s="10"/>
      <c r="E37" s="10"/>
      <c r="F37" s="10"/>
      <c r="G37" s="10"/>
      <c r="H37" s="10"/>
      <c r="I37" s="10"/>
      <c r="J37" s="11">
        <v>367.73</v>
      </c>
      <c r="K37" s="10"/>
      <c r="L37" s="11">
        <v>405.55</v>
      </c>
      <c r="M37" s="10"/>
      <c r="N37" s="10"/>
      <c r="O37" s="10"/>
      <c r="P37" s="10"/>
      <c r="Q37" s="10"/>
      <c r="R37" s="10"/>
      <c r="S37" s="10"/>
      <c r="T37" s="11">
        <f t="shared" ref="T37:T44" si="2">B37+C37+D37+E37+F37+G37+H37+I37+J37+K37+L37+M37+P37+Q37+R37+S37</f>
        <v>773.28</v>
      </c>
    </row>
    <row r="38" spans="1:20" outlineLevel="2" x14ac:dyDescent="0.25">
      <c r="A38" s="4" t="s">
        <v>67</v>
      </c>
      <c r="B38" s="10"/>
      <c r="C38" s="10"/>
      <c r="D38" s="10"/>
      <c r="E38" s="10"/>
      <c r="F38" s="10"/>
      <c r="G38" s="10"/>
      <c r="H38" s="11">
        <v>723.3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1">
        <f t="shared" si="2"/>
        <v>723.3</v>
      </c>
    </row>
    <row r="39" spans="1:20" outlineLevel="2" x14ac:dyDescent="0.25">
      <c r="A39" s="4" t="s">
        <v>68</v>
      </c>
      <c r="B39" s="10"/>
      <c r="C39" s="10"/>
      <c r="D39" s="11">
        <v>343.94</v>
      </c>
      <c r="E39" s="10"/>
      <c r="F39" s="10"/>
      <c r="G39" s="10"/>
      <c r="H39" s="11">
        <v>375.5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1">
        <f t="shared" si="2"/>
        <v>719.44</v>
      </c>
    </row>
    <row r="40" spans="1:20" outlineLevel="2" x14ac:dyDescent="0.25">
      <c r="A40" s="4" t="s">
        <v>69</v>
      </c>
      <c r="B40" s="10"/>
      <c r="C40" s="10"/>
      <c r="D40" s="10"/>
      <c r="E40" s="10"/>
      <c r="F40" s="10"/>
      <c r="G40" s="10"/>
      <c r="H40" s="11">
        <v>90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1">
        <f t="shared" si="2"/>
        <v>90</v>
      </c>
    </row>
    <row r="41" spans="1:20" outlineLevel="2" x14ac:dyDescent="0.25">
      <c r="A41" s="4" t="s">
        <v>71</v>
      </c>
      <c r="B41" s="10"/>
      <c r="C41" s="10"/>
      <c r="D41" s="10"/>
      <c r="E41" s="10"/>
      <c r="F41" s="11">
        <v>1750</v>
      </c>
      <c r="G41" s="11">
        <v>70</v>
      </c>
      <c r="H41" s="10"/>
      <c r="I41" s="10"/>
      <c r="J41" s="10"/>
      <c r="K41" s="11">
        <v>399</v>
      </c>
      <c r="L41" s="10"/>
      <c r="M41" s="11">
        <v>225.75</v>
      </c>
      <c r="N41" s="10"/>
      <c r="O41" s="10"/>
      <c r="P41" s="10"/>
      <c r="Q41" s="10"/>
      <c r="R41" s="10"/>
      <c r="S41" s="10"/>
      <c r="T41" s="11">
        <f t="shared" si="2"/>
        <v>2444.75</v>
      </c>
    </row>
    <row r="42" spans="1:20" outlineLevel="3" x14ac:dyDescent="0.25">
      <c r="A42" s="6" t="s">
        <v>72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1">
        <v>866.68</v>
      </c>
      <c r="M42" s="10"/>
      <c r="N42" s="10"/>
      <c r="O42" s="11">
        <v>-150</v>
      </c>
      <c r="P42" s="11">
        <f>O42+N42</f>
        <v>-150</v>
      </c>
      <c r="Q42" s="10"/>
      <c r="R42" s="10"/>
      <c r="S42" s="10"/>
      <c r="T42" s="11">
        <f t="shared" si="2"/>
        <v>716.68</v>
      </c>
    </row>
    <row r="43" spans="1:20" outlineLevel="2" x14ac:dyDescent="0.25">
      <c r="A43" s="7" t="s">
        <v>73</v>
      </c>
      <c r="B43" s="13"/>
      <c r="C43" s="13"/>
      <c r="D43" s="13"/>
      <c r="E43" s="13"/>
      <c r="F43" s="13">
        <f>F41+F42</f>
        <v>1750</v>
      </c>
      <c r="G43" s="13">
        <f>G41+G42</f>
        <v>70</v>
      </c>
      <c r="H43" s="13"/>
      <c r="I43" s="13"/>
      <c r="J43" s="13"/>
      <c r="K43" s="13">
        <f>K41+K42</f>
        <v>399</v>
      </c>
      <c r="L43" s="13">
        <f>L41+L42</f>
        <v>866.68</v>
      </c>
      <c r="M43" s="13">
        <f>M41+M42</f>
        <v>225.75</v>
      </c>
      <c r="N43" s="13"/>
      <c r="O43" s="13">
        <f>O41+O42</f>
        <v>-150</v>
      </c>
      <c r="P43" s="13">
        <f>O43+N43</f>
        <v>-150</v>
      </c>
      <c r="Q43" s="13"/>
      <c r="R43" s="13"/>
      <c r="S43" s="13"/>
      <c r="T43" s="12">
        <f t="shared" si="2"/>
        <v>3161.43</v>
      </c>
    </row>
    <row r="44" spans="1:20" outlineLevel="2" x14ac:dyDescent="0.25">
      <c r="A44" s="4" t="s">
        <v>74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1">
        <v>52.17</v>
      </c>
      <c r="T44" s="11">
        <f t="shared" si="2"/>
        <v>52.17</v>
      </c>
    </row>
    <row r="45" spans="1:20" outlineLevel="2" x14ac:dyDescent="0.25">
      <c r="A45" s="4" t="s">
        <v>75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0" outlineLevel="3" x14ac:dyDescent="0.25">
      <c r="A46" s="6" t="s">
        <v>76</v>
      </c>
      <c r="B46" s="10"/>
      <c r="C46" s="11">
        <v>1680</v>
      </c>
      <c r="D46" s="11">
        <v>1067.5</v>
      </c>
      <c r="E46" s="10"/>
      <c r="F46" s="10"/>
      <c r="G46" s="10"/>
      <c r="H46" s="10"/>
      <c r="I46" s="11">
        <v>140</v>
      </c>
      <c r="J46" s="11">
        <v>2117.5</v>
      </c>
      <c r="K46" s="10"/>
      <c r="L46" s="10"/>
      <c r="M46" s="10"/>
      <c r="N46" s="10"/>
      <c r="O46" s="10"/>
      <c r="P46" s="10"/>
      <c r="Q46" s="10"/>
      <c r="R46" s="10"/>
      <c r="S46" s="11">
        <v>350</v>
      </c>
      <c r="T46" s="11">
        <f t="shared" ref="T46:T51" si="3">B46+C46+D46+E46+F46+G46+H46+I46+J46+K46+L46+M46+P46+Q46+R46+S46</f>
        <v>5355</v>
      </c>
    </row>
    <row r="47" spans="1:20" outlineLevel="3" x14ac:dyDescent="0.25">
      <c r="A47" s="6" t="s">
        <v>77</v>
      </c>
      <c r="B47" s="10"/>
      <c r="C47" s="10"/>
      <c r="D47" s="10"/>
      <c r="E47" s="11">
        <v>1183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1">
        <f t="shared" si="3"/>
        <v>1183</v>
      </c>
    </row>
    <row r="48" spans="1:20" outlineLevel="2" x14ac:dyDescent="0.25">
      <c r="A48" s="7" t="s">
        <v>78</v>
      </c>
      <c r="B48" s="13"/>
      <c r="C48" s="13">
        <f>C45+C46+C47</f>
        <v>1680</v>
      </c>
      <c r="D48" s="13">
        <f>D45+D46+D47</f>
        <v>1067.5</v>
      </c>
      <c r="E48" s="13">
        <f>E45+E46+E47</f>
        <v>1183</v>
      </c>
      <c r="F48" s="13"/>
      <c r="G48" s="13"/>
      <c r="H48" s="13"/>
      <c r="I48" s="13">
        <f>I45+I46+I47</f>
        <v>140</v>
      </c>
      <c r="J48" s="13">
        <f>J45+J46+J47</f>
        <v>2117.5</v>
      </c>
      <c r="K48" s="13"/>
      <c r="L48" s="13"/>
      <c r="M48" s="13"/>
      <c r="N48" s="13"/>
      <c r="O48" s="13"/>
      <c r="P48" s="13"/>
      <c r="Q48" s="13"/>
      <c r="R48" s="13"/>
      <c r="S48" s="13">
        <f>S45+S46+S47</f>
        <v>350</v>
      </c>
      <c r="T48" s="12">
        <f t="shared" si="3"/>
        <v>6538</v>
      </c>
    </row>
    <row r="49" spans="1:20" outlineLevel="2" x14ac:dyDescent="0.25">
      <c r="A49" s="4" t="s">
        <v>79</v>
      </c>
      <c r="B49" s="10"/>
      <c r="C49" s="10"/>
      <c r="D49" s="10"/>
      <c r="E49" s="10"/>
      <c r="F49" s="10"/>
      <c r="G49" s="10"/>
      <c r="H49" s="10"/>
      <c r="I49" s="10"/>
      <c r="J49" s="11">
        <v>250</v>
      </c>
      <c r="K49" s="10"/>
      <c r="L49" s="10"/>
      <c r="M49" s="10"/>
      <c r="N49" s="10"/>
      <c r="O49" s="10"/>
      <c r="P49" s="10"/>
      <c r="Q49" s="10"/>
      <c r="R49" s="10"/>
      <c r="S49" s="11">
        <v>112</v>
      </c>
      <c r="T49" s="11">
        <f t="shared" si="3"/>
        <v>362</v>
      </c>
    </row>
    <row r="50" spans="1:20" outlineLevel="2" x14ac:dyDescent="0.25">
      <c r="A50" s="4" t="s">
        <v>81</v>
      </c>
      <c r="B50" s="10"/>
      <c r="C50" s="10"/>
      <c r="D50" s="11">
        <v>336.84</v>
      </c>
      <c r="E50" s="10"/>
      <c r="F50" s="10"/>
      <c r="G50" s="10"/>
      <c r="H50" s="10"/>
      <c r="I50" s="10"/>
      <c r="J50" s="10"/>
      <c r="K50" s="10"/>
      <c r="L50" s="11">
        <v>87.48</v>
      </c>
      <c r="M50" s="10"/>
      <c r="N50" s="10"/>
      <c r="O50" s="10"/>
      <c r="P50" s="10"/>
      <c r="Q50" s="10"/>
      <c r="R50" s="10"/>
      <c r="S50" s="10"/>
      <c r="T50" s="11">
        <f t="shared" si="3"/>
        <v>424.32</v>
      </c>
    </row>
    <row r="51" spans="1:20" outlineLevel="2" x14ac:dyDescent="0.25">
      <c r="A51" s="4" t="s">
        <v>82</v>
      </c>
      <c r="B51" s="11">
        <v>21988.38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1">
        <f t="shared" si="3"/>
        <v>21988.38</v>
      </c>
    </row>
    <row r="52" spans="1:20" outlineLevel="2" x14ac:dyDescent="0.25">
      <c r="A52" s="4" t="s">
        <v>83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</row>
    <row r="53" spans="1:20" outlineLevel="3" x14ac:dyDescent="0.25">
      <c r="A53" s="6" t="s">
        <v>84</v>
      </c>
      <c r="B53" s="10"/>
      <c r="C53" s="10"/>
      <c r="D53" s="11">
        <v>1858.8</v>
      </c>
      <c r="E53" s="10"/>
      <c r="F53" s="10"/>
      <c r="G53" s="10"/>
      <c r="H53" s="10"/>
      <c r="I53" s="11">
        <v>7248.7400000000007</v>
      </c>
      <c r="J53" s="23">
        <v>6403.13</v>
      </c>
      <c r="K53" s="10"/>
      <c r="L53" s="10"/>
      <c r="M53" s="10"/>
      <c r="N53" s="10"/>
      <c r="O53" s="10"/>
      <c r="P53" s="10"/>
      <c r="Q53" s="10"/>
      <c r="R53" s="10"/>
      <c r="S53" s="10"/>
      <c r="T53" s="11">
        <f t="shared" ref="T53:T61" si="4">B53+C53+D53+E53+F53+G53+H53+I53+J53+K53+L53+M53+P53+Q53+R53+S53</f>
        <v>15510.670000000002</v>
      </c>
    </row>
    <row r="54" spans="1:20" outlineLevel="2" x14ac:dyDescent="0.25">
      <c r="A54" s="7" t="s">
        <v>86</v>
      </c>
      <c r="B54" s="13"/>
      <c r="C54" s="13"/>
      <c r="D54" s="13">
        <f>D52+D53</f>
        <v>1858.8</v>
      </c>
      <c r="E54" s="13"/>
      <c r="F54" s="13"/>
      <c r="G54" s="13"/>
      <c r="H54" s="13"/>
      <c r="I54" s="13">
        <f>I52+I53</f>
        <v>7248.7400000000007</v>
      </c>
      <c r="J54" s="13">
        <f>J52+J53</f>
        <v>6403.13</v>
      </c>
      <c r="K54" s="13"/>
      <c r="L54" s="13"/>
      <c r="M54" s="13"/>
      <c r="N54" s="13"/>
      <c r="O54" s="13"/>
      <c r="P54" s="13"/>
      <c r="Q54" s="13"/>
      <c r="R54" s="13"/>
      <c r="S54" s="13"/>
      <c r="T54" s="12">
        <f t="shared" si="4"/>
        <v>15510.670000000002</v>
      </c>
    </row>
    <row r="55" spans="1:20" outlineLevel="2" x14ac:dyDescent="0.25">
      <c r="A55" s="4" t="s">
        <v>87</v>
      </c>
      <c r="B55" s="10"/>
      <c r="C55" s="10"/>
      <c r="D55" s="10"/>
      <c r="E55" s="10"/>
      <c r="F55" s="11">
        <v>1300</v>
      </c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1">
        <v>700</v>
      </c>
      <c r="R55" s="10"/>
      <c r="S55" s="11">
        <v>35</v>
      </c>
      <c r="T55" s="11">
        <f t="shared" si="4"/>
        <v>2035</v>
      </c>
    </row>
    <row r="56" spans="1:20" outlineLevel="1" x14ac:dyDescent="0.25">
      <c r="A56" s="5" t="s">
        <v>88</v>
      </c>
      <c r="B56" s="13">
        <f t="shared" ref="B56:M56" si="5">B36+B37+B38+B39+B40+B43+B44+B48+B49+B50+B51+B54+B55</f>
        <v>21988.38</v>
      </c>
      <c r="C56" s="13">
        <f t="shared" si="5"/>
        <v>1680</v>
      </c>
      <c r="D56" s="13">
        <f t="shared" si="5"/>
        <v>3607.08</v>
      </c>
      <c r="E56" s="13">
        <f t="shared" si="5"/>
        <v>1183</v>
      </c>
      <c r="F56" s="13">
        <f t="shared" si="5"/>
        <v>3050</v>
      </c>
      <c r="G56" s="13">
        <f t="shared" si="5"/>
        <v>70</v>
      </c>
      <c r="H56" s="13">
        <f t="shared" si="5"/>
        <v>1188.8</v>
      </c>
      <c r="I56" s="13">
        <f t="shared" si="5"/>
        <v>7388.7400000000007</v>
      </c>
      <c r="J56" s="13">
        <f t="shared" si="5"/>
        <v>9138.36</v>
      </c>
      <c r="K56" s="13">
        <f t="shared" si="5"/>
        <v>399</v>
      </c>
      <c r="L56" s="13">
        <f t="shared" si="5"/>
        <v>1359.71</v>
      </c>
      <c r="M56" s="13">
        <f t="shared" si="5"/>
        <v>225.75</v>
      </c>
      <c r="N56" s="13"/>
      <c r="O56" s="13">
        <f>O36+O37+O38+O39+O40+O43+O44+O48+O49+O50+O51+O54+O55</f>
        <v>-150</v>
      </c>
      <c r="P56" s="13">
        <f>O56+N56</f>
        <v>-150</v>
      </c>
      <c r="Q56" s="13">
        <f>Q36+Q37+Q38+Q39+Q40+Q43+Q44+Q48+Q49+Q50+Q51+Q54+Q55</f>
        <v>700</v>
      </c>
      <c r="R56" s="13"/>
      <c r="S56" s="13">
        <f>S36+S37+S38+S39+S40+S43+S44+S48+S49+S50+S51+S54+S55</f>
        <v>549.17000000000007</v>
      </c>
      <c r="T56" s="12">
        <f t="shared" si="4"/>
        <v>52377.99</v>
      </c>
    </row>
    <row r="57" spans="1:20" outlineLevel="1" x14ac:dyDescent="0.25">
      <c r="A57" s="3" t="s">
        <v>89</v>
      </c>
      <c r="B57" s="11">
        <v>2242.5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1">
        <f t="shared" si="4"/>
        <v>2242.5</v>
      </c>
    </row>
    <row r="58" spans="1:20" outlineLevel="2" x14ac:dyDescent="0.25">
      <c r="A58" s="4" t="s">
        <v>91</v>
      </c>
      <c r="B58" s="10"/>
      <c r="C58" s="11">
        <v>992.61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1">
        <f t="shared" si="4"/>
        <v>992.61</v>
      </c>
    </row>
    <row r="59" spans="1:20" outlineLevel="1" x14ac:dyDescent="0.25">
      <c r="A59" s="5" t="s">
        <v>92</v>
      </c>
      <c r="B59" s="13">
        <f>B57+B58</f>
        <v>2242.5</v>
      </c>
      <c r="C59" s="13">
        <f>C57+C58</f>
        <v>992.61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2">
        <f t="shared" si="4"/>
        <v>3235.11</v>
      </c>
    </row>
    <row r="60" spans="1:20" x14ac:dyDescent="0.25">
      <c r="A60" s="8" t="s">
        <v>93</v>
      </c>
      <c r="B60" s="13">
        <f t="shared" ref="B60:M60" si="6">B35+B56+B59</f>
        <v>24230.880000000001</v>
      </c>
      <c r="C60" s="13">
        <f t="shared" si="6"/>
        <v>2672.61</v>
      </c>
      <c r="D60" s="13">
        <f t="shared" si="6"/>
        <v>3607.08</v>
      </c>
      <c r="E60" s="13">
        <f t="shared" si="6"/>
        <v>1183</v>
      </c>
      <c r="F60" s="13">
        <f t="shared" si="6"/>
        <v>3050</v>
      </c>
      <c r="G60" s="13">
        <f t="shared" si="6"/>
        <v>70</v>
      </c>
      <c r="H60" s="13">
        <f t="shared" si="6"/>
        <v>1188.8</v>
      </c>
      <c r="I60" s="13">
        <f t="shared" si="6"/>
        <v>7388.7400000000007</v>
      </c>
      <c r="J60" s="13">
        <f t="shared" si="6"/>
        <v>9138.36</v>
      </c>
      <c r="K60" s="13">
        <f t="shared" si="6"/>
        <v>399</v>
      </c>
      <c r="L60" s="13">
        <f t="shared" si="6"/>
        <v>1359.71</v>
      </c>
      <c r="M60" s="13">
        <f t="shared" si="6"/>
        <v>225.75</v>
      </c>
      <c r="N60" s="13"/>
      <c r="O60" s="13">
        <f>O35+O56+O59</f>
        <v>26.180000000000007</v>
      </c>
      <c r="P60" s="13">
        <f>O60+N60</f>
        <v>26.180000000000007</v>
      </c>
      <c r="Q60" s="13">
        <f>Q35+Q56+Q59</f>
        <v>700</v>
      </c>
      <c r="R60" s="13"/>
      <c r="S60" s="13">
        <f>S35+S56+S59</f>
        <v>549.17000000000007</v>
      </c>
      <c r="T60" s="12">
        <f t="shared" si="4"/>
        <v>55789.279999999999</v>
      </c>
    </row>
    <row r="61" spans="1:20" x14ac:dyDescent="0.25">
      <c r="A61" s="8" t="s">
        <v>94</v>
      </c>
      <c r="B61" s="13">
        <v>-17304.43</v>
      </c>
      <c r="C61" s="13">
        <v>-1664.8000000000002</v>
      </c>
      <c r="D61" s="13">
        <v>717.60999999999967</v>
      </c>
      <c r="E61" s="13">
        <v>1317</v>
      </c>
      <c r="F61" s="13">
        <v>-3050</v>
      </c>
      <c r="G61" s="13">
        <v>-70</v>
      </c>
      <c r="H61" s="13">
        <v>-1044.05</v>
      </c>
      <c r="I61" s="13">
        <f>-I60</f>
        <v>-7388.7400000000007</v>
      </c>
      <c r="J61" s="13">
        <f>-J60</f>
        <v>-9138.36</v>
      </c>
      <c r="K61" s="13">
        <v>-399</v>
      </c>
      <c r="L61" s="13">
        <v>2194.69</v>
      </c>
      <c r="M61" s="13">
        <v>-225.75</v>
      </c>
      <c r="N61" s="14"/>
      <c r="O61" s="13">
        <v>9672.5099999999984</v>
      </c>
      <c r="P61" s="13">
        <f>O61+N61</f>
        <v>9672.5099999999984</v>
      </c>
      <c r="Q61" s="13">
        <v>-700</v>
      </c>
      <c r="R61" s="13">
        <v>450</v>
      </c>
      <c r="S61" s="13">
        <v>-549.17000000000007</v>
      </c>
      <c r="T61" s="12">
        <f t="shared" si="4"/>
        <v>-27182.490000000005</v>
      </c>
    </row>
    <row r="62" spans="1:20" x14ac:dyDescent="0.25">
      <c r="A62" s="2" t="s">
        <v>95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1:20" outlineLevel="1" x14ac:dyDescent="0.25">
      <c r="A63" s="3" t="s">
        <v>96</v>
      </c>
      <c r="B63" s="10"/>
      <c r="C63" s="10"/>
      <c r="D63" s="10"/>
      <c r="E63" s="10"/>
      <c r="F63" s="10"/>
      <c r="G63" s="10"/>
      <c r="H63" s="10"/>
      <c r="I63" s="11"/>
      <c r="J63" s="10"/>
      <c r="K63" s="10"/>
      <c r="L63" s="10"/>
      <c r="M63" s="10"/>
      <c r="N63" s="10"/>
      <c r="O63" s="11">
        <v>1.07</v>
      </c>
      <c r="P63" s="11">
        <f>O63+N63</f>
        <v>1.07</v>
      </c>
      <c r="Q63" s="10"/>
      <c r="R63" s="10"/>
      <c r="S63" s="10"/>
      <c r="T63" s="11">
        <f>B63+C63+D63+E63+F63+G63+H63+I63+J63+K63+L63+M63+P63+Q63+R63+S63</f>
        <v>1.07</v>
      </c>
    </row>
    <row r="64" spans="1:20" outlineLevel="1" x14ac:dyDescent="0.25">
      <c r="A64" s="3" t="s">
        <v>97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</row>
    <row r="65" spans="1:20" outlineLevel="2" x14ac:dyDescent="0.25">
      <c r="A65" s="4" t="s">
        <v>84</v>
      </c>
      <c r="B65" s="11">
        <v>1875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1">
        <v>900</v>
      </c>
      <c r="P65" s="11">
        <f>O65+N65</f>
        <v>900</v>
      </c>
      <c r="Q65" s="10"/>
      <c r="R65" s="10"/>
      <c r="S65" s="10"/>
      <c r="T65" s="11">
        <f>B65+C65+D65+E65+F65+G65+H65+I65+J65+K65+L65+M65+P65+Q65+R65+S65</f>
        <v>2775</v>
      </c>
    </row>
    <row r="66" spans="1:20" outlineLevel="1" x14ac:dyDescent="0.25">
      <c r="A66" s="5" t="s">
        <v>98</v>
      </c>
      <c r="B66" s="13">
        <f>B64+B65</f>
        <v>1875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>
        <f>O64+O65</f>
        <v>900</v>
      </c>
      <c r="P66" s="13">
        <f>O66+N66</f>
        <v>900</v>
      </c>
      <c r="Q66" s="13"/>
      <c r="R66" s="13"/>
      <c r="S66" s="13"/>
      <c r="T66" s="12">
        <f>B66+C66+D66+E66+F66+G66+H66+I66+J66+K66+L66+M66+P66+Q66+R66+S66</f>
        <v>2775</v>
      </c>
    </row>
    <row r="67" spans="1:20" x14ac:dyDescent="0.25">
      <c r="A67" s="8" t="s">
        <v>99</v>
      </c>
      <c r="B67" s="13">
        <f>B63+B66</f>
        <v>1875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>
        <f>O63+O66</f>
        <v>901.07</v>
      </c>
      <c r="P67" s="13">
        <f>O67+N67</f>
        <v>901.07</v>
      </c>
      <c r="Q67" s="13"/>
      <c r="R67" s="13"/>
      <c r="S67" s="13"/>
      <c r="T67" s="12">
        <f>B67+C67+D67+E67+F67+G67+H67+I67+J67+K67+L67+M67+P67+Q67+R67+S67</f>
        <v>2776.07</v>
      </c>
    </row>
    <row r="68" spans="1:20" x14ac:dyDescent="0.25">
      <c r="A68" s="8" t="s">
        <v>100</v>
      </c>
      <c r="B68" s="13">
        <v>1875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3">
        <v>901.07</v>
      </c>
      <c r="P68" s="13">
        <f>O68+N68</f>
        <v>901.07</v>
      </c>
      <c r="Q68" s="14"/>
      <c r="R68" s="14"/>
      <c r="S68" s="14"/>
      <c r="T68" s="12">
        <f>B68+C68+D68+E68+F68+G68+H68+I68+J68+K68+L68+M68+P68+Q68+R68+S68</f>
        <v>2776.07</v>
      </c>
    </row>
    <row r="69" spans="1:20" x14ac:dyDescent="0.25">
      <c r="A69" s="8" t="s">
        <v>101</v>
      </c>
      <c r="B69" s="13">
        <v>-15429.43</v>
      </c>
      <c r="C69" s="13">
        <v>-1664.8000000000002</v>
      </c>
      <c r="D69" s="13">
        <v>717.60999999999967</v>
      </c>
      <c r="E69" s="13">
        <v>1317</v>
      </c>
      <c r="F69" s="13">
        <v>-3050</v>
      </c>
      <c r="G69" s="13">
        <v>-70</v>
      </c>
      <c r="H69" s="13">
        <v>-1044.05</v>
      </c>
      <c r="I69" s="13">
        <f>I61</f>
        <v>-7388.7400000000007</v>
      </c>
      <c r="J69" s="13">
        <f>J61</f>
        <v>-9138.36</v>
      </c>
      <c r="K69" s="13">
        <v>-399</v>
      </c>
      <c r="L69" s="13">
        <v>2194.69</v>
      </c>
      <c r="M69" s="13">
        <v>-225.75</v>
      </c>
      <c r="N69" s="14"/>
      <c r="O69" s="13">
        <v>10573.579999999998</v>
      </c>
      <c r="P69" s="13">
        <f>O69+N69</f>
        <v>10573.579999999998</v>
      </c>
      <c r="Q69" s="13">
        <v>-700</v>
      </c>
      <c r="R69" s="13">
        <v>450</v>
      </c>
      <c r="S69" s="13">
        <v>-549.17000000000007</v>
      </c>
      <c r="T69" s="12">
        <f>B69+C69+D69+E69+F69+G69+H69+I69+J69+K69+L69+M69+P69+Q69+R69+S69</f>
        <v>-24406.420000000006</v>
      </c>
    </row>
    <row r="70" spans="1:20" s="17" customFormat="1" ht="15" customHeight="1" x14ac:dyDescent="0.2">
      <c r="A70" s="15" t="s">
        <v>125</v>
      </c>
      <c r="B70" s="18">
        <v>27686.68</v>
      </c>
      <c r="C70" s="18">
        <v>7145.69</v>
      </c>
      <c r="D70" s="18">
        <v>7183.23</v>
      </c>
      <c r="E70" s="18">
        <v>2061.71</v>
      </c>
      <c r="F70" s="18">
        <v>2279.9299999999998</v>
      </c>
      <c r="G70" s="18">
        <v>1878.43</v>
      </c>
      <c r="H70" s="18">
        <v>9621.91</v>
      </c>
      <c r="I70" s="18">
        <v>11504.02</v>
      </c>
      <c r="J70" s="18">
        <v>17007.13</v>
      </c>
      <c r="K70" s="18">
        <v>10278.459999999999</v>
      </c>
      <c r="L70" s="18">
        <v>1034.06</v>
      </c>
      <c r="M70" s="18">
        <v>1828.82</v>
      </c>
      <c r="N70" s="18"/>
      <c r="O70" s="18"/>
      <c r="P70" s="18"/>
      <c r="Q70" s="18">
        <v>4980.01</v>
      </c>
      <c r="R70" s="18">
        <v>20449.849999999999</v>
      </c>
      <c r="S70" s="18">
        <v>7617.68</v>
      </c>
      <c r="T70" s="18"/>
    </row>
    <row r="71" spans="1:20" s="17" customFormat="1" ht="15" customHeight="1" x14ac:dyDescent="0.2">
      <c r="A71" s="16" t="s">
        <v>126</v>
      </c>
      <c r="B71" s="18">
        <v>0</v>
      </c>
      <c r="C71" s="18">
        <f>C46/2</f>
        <v>840</v>
      </c>
      <c r="D71" s="18">
        <f>D46/2</f>
        <v>533.75</v>
      </c>
      <c r="E71" s="18">
        <v>0</v>
      </c>
      <c r="F71" s="18">
        <v>0</v>
      </c>
      <c r="G71" s="18">
        <v>0</v>
      </c>
      <c r="H71" s="18">
        <v>0</v>
      </c>
      <c r="I71" s="18">
        <f>I46/2</f>
        <v>70</v>
      </c>
      <c r="J71" s="18">
        <f>J46/2</f>
        <v>1058.75</v>
      </c>
      <c r="K71" s="18">
        <v>0</v>
      </c>
      <c r="L71" s="18">
        <f>L42</f>
        <v>866.68</v>
      </c>
      <c r="M71" s="18">
        <v>0</v>
      </c>
      <c r="N71" s="18"/>
      <c r="O71" s="18"/>
      <c r="P71" s="18"/>
      <c r="Q71" s="18">
        <f>0</f>
        <v>0</v>
      </c>
      <c r="R71" s="18">
        <v>0</v>
      </c>
      <c r="S71" s="18">
        <f>S46/2</f>
        <v>175</v>
      </c>
      <c r="T71" s="18"/>
    </row>
    <row r="72" spans="1:20" s="17" customFormat="1" ht="15" customHeight="1" x14ac:dyDescent="0.2">
      <c r="A72" s="16" t="s">
        <v>127</v>
      </c>
      <c r="B72" s="18">
        <f>B69+B71</f>
        <v>-15429.43</v>
      </c>
      <c r="C72" s="18">
        <f t="shared" ref="C72:S72" si="7">C69+C71</f>
        <v>-824.80000000000018</v>
      </c>
      <c r="D72" s="18">
        <f t="shared" si="7"/>
        <v>1251.3599999999997</v>
      </c>
      <c r="E72" s="18">
        <f t="shared" si="7"/>
        <v>1317</v>
      </c>
      <c r="F72" s="18">
        <f t="shared" si="7"/>
        <v>-3050</v>
      </c>
      <c r="G72" s="18">
        <f t="shared" si="7"/>
        <v>-70</v>
      </c>
      <c r="H72" s="18">
        <f t="shared" si="7"/>
        <v>-1044.05</v>
      </c>
      <c r="I72" s="18">
        <f t="shared" si="7"/>
        <v>-7318.7400000000007</v>
      </c>
      <c r="J72" s="18">
        <f>J69+J71</f>
        <v>-8079.6100000000006</v>
      </c>
      <c r="K72" s="18">
        <f t="shared" si="7"/>
        <v>-399</v>
      </c>
      <c r="L72" s="18">
        <f t="shared" si="7"/>
        <v>3061.37</v>
      </c>
      <c r="M72" s="18">
        <f t="shared" si="7"/>
        <v>-225.75</v>
      </c>
      <c r="N72" s="18"/>
      <c r="O72" s="18"/>
      <c r="P72" s="18"/>
      <c r="Q72" s="18">
        <f t="shared" si="7"/>
        <v>-700</v>
      </c>
      <c r="R72" s="18">
        <f t="shared" si="7"/>
        <v>450</v>
      </c>
      <c r="S72" s="18">
        <f t="shared" si="7"/>
        <v>-374.17000000000007</v>
      </c>
      <c r="T72" s="18"/>
    </row>
    <row r="73" spans="1:20" s="17" customFormat="1" ht="15" customHeight="1" x14ac:dyDescent="0.2">
      <c r="A73" s="16" t="s">
        <v>128</v>
      </c>
      <c r="B73" s="18">
        <f>B70+B72</f>
        <v>12257.25</v>
      </c>
      <c r="C73" s="18">
        <f t="shared" ref="C73:S73" si="8">C70+C72</f>
        <v>6320.8899999999994</v>
      </c>
      <c r="D73" s="18">
        <f t="shared" si="8"/>
        <v>8434.59</v>
      </c>
      <c r="E73" s="18">
        <f t="shared" si="8"/>
        <v>3378.71</v>
      </c>
      <c r="F73" s="18">
        <f t="shared" si="8"/>
        <v>-770.07000000000016</v>
      </c>
      <c r="G73" s="18">
        <f t="shared" si="8"/>
        <v>1808.43</v>
      </c>
      <c r="H73" s="18">
        <f t="shared" si="8"/>
        <v>8577.86</v>
      </c>
      <c r="I73" s="18">
        <f t="shared" si="8"/>
        <v>4185.28</v>
      </c>
      <c r="J73" s="18">
        <f>J70+J72</f>
        <v>8927.52</v>
      </c>
      <c r="K73" s="18">
        <f t="shared" si="8"/>
        <v>9879.4599999999991</v>
      </c>
      <c r="L73" s="18">
        <f t="shared" si="8"/>
        <v>4095.43</v>
      </c>
      <c r="M73" s="18">
        <f t="shared" si="8"/>
        <v>1603.07</v>
      </c>
      <c r="N73" s="18"/>
      <c r="O73" s="18"/>
      <c r="P73" s="18"/>
      <c r="Q73" s="18">
        <f t="shared" si="8"/>
        <v>4280.01</v>
      </c>
      <c r="R73" s="18">
        <f t="shared" si="8"/>
        <v>20899.849999999999</v>
      </c>
      <c r="S73" s="18">
        <f t="shared" si="8"/>
        <v>7243.51</v>
      </c>
      <c r="T73" s="18"/>
    </row>
  </sheetData>
  <mergeCells count="3">
    <mergeCell ref="A1:T1"/>
    <mergeCell ref="A2:T2"/>
    <mergeCell ref="A3:T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Stmt of Financial Position</vt:lpstr>
      <vt:lpstr>Statement of Activity FYTD</vt:lpstr>
      <vt:lpstr>Stmt of Activity - Feb</vt:lpstr>
      <vt:lpstr>Stmt of Activity - by Sport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Marconi Avenue Chiro</cp:lastModifiedBy>
  <dcterms:created xsi:type="dcterms:W3CDTF">2022-03-24T08:55:57Z</dcterms:created>
  <dcterms:modified xsi:type="dcterms:W3CDTF">2026-03-17T21:34:37Z</dcterms:modified>
  <cp:category/>
</cp:coreProperties>
</file>