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RAAB\22.23 Fiscal Year\Budget\"/>
    </mc:Choice>
  </mc:AlternateContent>
  <xr:revisionPtr revIDLastSave="0" documentId="13_ncr:1_{479960D2-7E6E-4F1F-A997-DA6EAA0B3D03}" xr6:coauthVersionLast="47" xr6:coauthVersionMax="47" xr10:uidLastSave="{00000000-0000-0000-0000-000000000000}"/>
  <bookViews>
    <workbookView xWindow="28680" yWindow="-120" windowWidth="29040" windowHeight="15840" tabRatio="912" xr2:uid="{00000000-000D-0000-FFFF-FFFF00000000}"/>
  </bookViews>
  <sheets>
    <sheet name="BUDGET" sheetId="18" r:id="rId1"/>
    <sheet name="Baseball" sheetId="2" r:id="rId2"/>
    <sheet name="Basketball-Boys" sheetId="3" r:id="rId3"/>
    <sheet name="Basketball- Girls" sheetId="4" r:id="rId4"/>
    <sheet name="Cheer" sheetId="5" r:id="rId5"/>
    <sheet name="Cross Country" sheetId="6" r:id="rId6"/>
    <sheet name="Football" sheetId="7" r:id="rId7"/>
    <sheet name="Golf - Boys" sheetId="8" r:id="rId8"/>
    <sheet name="Golf - Girls" sheetId="9" r:id="rId9"/>
    <sheet name="Lacrosse - Boys" sheetId="10" r:id="rId10"/>
    <sheet name="Lacrosse - Girls" sheetId="11" r:id="rId11"/>
    <sheet name="Soccer - Boys" sheetId="12" r:id="rId12"/>
    <sheet name="Soccer - Girls" sheetId="13" r:id="rId13"/>
    <sheet name="Softball" sheetId="14" r:id="rId14"/>
    <sheet name="Swim &amp; Dive" sheetId="15" r:id="rId15"/>
    <sheet name="Tennis - Boys" sheetId="16" r:id="rId16"/>
    <sheet name="Tennis - Girls" sheetId="17" r:id="rId17"/>
    <sheet name="Track &amp; Field" sheetId="19" r:id="rId18"/>
    <sheet name="Volleyball - Boys" sheetId="21" r:id="rId19"/>
    <sheet name="Volleyball - Girls" sheetId="22" r:id="rId20"/>
    <sheet name="Water Polo - Boys" sheetId="23" r:id="rId21"/>
    <sheet name="Water Polo - Girls" sheetId="24" r:id="rId22"/>
    <sheet name="Wrestling" sheetId="26" r:id="rId23"/>
  </sheets>
  <externalReferences>
    <externalReference r:id="rId24"/>
  </externalReference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0"/>
</workbook>
</file>

<file path=xl/calcChain.xml><?xml version="1.0" encoding="utf-8"?>
<calcChain xmlns="http://schemas.openxmlformats.org/spreadsheetml/2006/main">
  <c r="F96" i="18" l="1"/>
  <c r="C61" i="18"/>
  <c r="I100" i="18"/>
  <c r="I99" i="18"/>
  <c r="H102" i="18"/>
  <c r="G100" i="18"/>
  <c r="E96" i="18"/>
  <c r="I96" i="18"/>
  <c r="G96" i="18"/>
  <c r="E75" i="8" l="1"/>
  <c r="E53" i="24"/>
  <c r="E52" i="23"/>
  <c r="E76" i="24"/>
  <c r="E75" i="23"/>
  <c r="E75" i="22"/>
  <c r="E75" i="17"/>
  <c r="E75" i="13" l="1"/>
  <c r="E82" i="2"/>
  <c r="E72" i="2"/>
  <c r="E73" i="2" s="1"/>
  <c r="E74" i="2" s="1"/>
  <c r="E59" i="2"/>
  <c r="E54" i="2"/>
  <c r="E57" i="2" s="1"/>
  <c r="E53" i="2"/>
  <c r="E65" i="2" s="1"/>
  <c r="E66" i="2" s="1"/>
  <c r="E42" i="2"/>
  <c r="E36" i="2"/>
  <c r="E27" i="2"/>
  <c r="E20" i="2"/>
  <c r="E22" i="2" s="1"/>
  <c r="E6" i="2"/>
  <c r="E28" i="2" s="1"/>
  <c r="E29" i="2" s="1"/>
  <c r="E67" i="2" l="1"/>
  <c r="E75" i="2" s="1"/>
  <c r="E52" i="5" l="1"/>
  <c r="L51" i="10" l="1"/>
  <c r="E51" i="9" l="1"/>
  <c r="C33" i="18" l="1"/>
  <c r="C47" i="18"/>
  <c r="E45" i="7" l="1"/>
  <c r="E44" i="7"/>
  <c r="E52" i="24"/>
  <c r="D22" i="24"/>
  <c r="C22" i="24"/>
  <c r="B22" i="24"/>
  <c r="D17" i="24"/>
  <c r="B61" i="22"/>
  <c r="D16" i="14"/>
  <c r="D22" i="14" s="1"/>
  <c r="C22" i="14"/>
  <c r="B22" i="14"/>
  <c r="B69" i="11"/>
  <c r="E52" i="17"/>
  <c r="E57" i="9"/>
  <c r="E54" i="7"/>
  <c r="E58" i="7"/>
  <c r="B46" i="7"/>
  <c r="E42" i="7"/>
  <c r="C42" i="7"/>
  <c r="B42" i="7"/>
  <c r="D13" i="7"/>
  <c r="E41" i="5"/>
  <c r="D38" i="5"/>
  <c r="D41" i="5" s="1"/>
  <c r="C41" i="5"/>
  <c r="B41" i="5"/>
  <c r="B64" i="3"/>
  <c r="E43" i="3"/>
  <c r="D40" i="3"/>
  <c r="D43" i="3" s="1"/>
  <c r="C43" i="3"/>
  <c r="B43" i="3"/>
  <c r="D22" i="3"/>
  <c r="D14" i="3"/>
  <c r="D8" i="3"/>
  <c r="B50" i="2" l="1"/>
  <c r="B63" i="2"/>
  <c r="B51" i="2"/>
  <c r="D40" i="2"/>
  <c r="D42" i="2" s="1"/>
  <c r="C42" i="2"/>
  <c r="B42" i="2"/>
  <c r="B20" i="2"/>
  <c r="B22" i="2" s="1"/>
  <c r="D16" i="2"/>
  <c r="C7" i="18" l="1"/>
  <c r="E57" i="26" l="1"/>
  <c r="E51" i="26"/>
  <c r="E69" i="24"/>
  <c r="E51" i="23"/>
  <c r="E57" i="23"/>
  <c r="E57" i="22"/>
  <c r="E51" i="22"/>
  <c r="E51" i="21"/>
  <c r="E57" i="21"/>
  <c r="E51" i="19"/>
  <c r="E57" i="19"/>
  <c r="E51" i="17"/>
  <c r="E57" i="17"/>
  <c r="E51" i="15"/>
  <c r="E57" i="15"/>
  <c r="E51" i="12"/>
  <c r="E57" i="12"/>
  <c r="E57" i="8"/>
  <c r="E51" i="8"/>
  <c r="G102" i="18" l="1"/>
  <c r="E80" i="5"/>
  <c r="C85" i="18"/>
  <c r="E55" i="3"/>
  <c r="E79" i="12" l="1"/>
  <c r="E52" i="13"/>
  <c r="E52" i="10"/>
  <c r="E52" i="12"/>
  <c r="E52" i="15"/>
  <c r="E68" i="4"/>
  <c r="D88" i="13"/>
  <c r="E55" i="4" l="1"/>
  <c r="E6" i="24"/>
  <c r="E20" i="24"/>
  <c r="E22" i="24" s="1"/>
  <c r="E27" i="24"/>
  <c r="E36" i="24"/>
  <c r="E41" i="24"/>
  <c r="E56" i="24"/>
  <c r="E79" i="22"/>
  <c r="E79" i="13"/>
  <c r="E80" i="13" s="1"/>
  <c r="E73" i="7"/>
  <c r="E58" i="3"/>
  <c r="E80" i="26"/>
  <c r="E81" i="24"/>
  <c r="E80" i="23"/>
  <c r="E80" i="22"/>
  <c r="E80" i="21"/>
  <c r="E80" i="19"/>
  <c r="E80" i="17"/>
  <c r="E80" i="16"/>
  <c r="E80" i="15"/>
  <c r="E81" i="14"/>
  <c r="E80" i="12"/>
  <c r="E80" i="11"/>
  <c r="E80" i="10"/>
  <c r="E80" i="9"/>
  <c r="E80" i="8"/>
  <c r="E83" i="7"/>
  <c r="E80" i="6"/>
  <c r="E81" i="5"/>
  <c r="E80" i="4"/>
  <c r="E83" i="3"/>
  <c r="C35" i="18"/>
  <c r="E57" i="6" l="1"/>
  <c r="E51" i="6"/>
  <c r="E51" i="13"/>
  <c r="E57" i="13"/>
  <c r="E57" i="10"/>
  <c r="E51" i="10"/>
  <c r="E57" i="16"/>
  <c r="E51" i="16"/>
  <c r="E51" i="4"/>
  <c r="E57" i="4"/>
  <c r="E51" i="11"/>
  <c r="E57" i="11"/>
  <c r="E58" i="24"/>
  <c r="E64" i="24"/>
  <c r="E65" i="24" s="1"/>
  <c r="E52" i="14"/>
  <c r="E58" i="14"/>
  <c r="E58" i="5"/>
  <c r="E54" i="3"/>
  <c r="E66" i="3" s="1"/>
  <c r="E60" i="3"/>
  <c r="E53" i="7"/>
  <c r="E59" i="7"/>
  <c r="E28" i="24"/>
  <c r="E70" i="26"/>
  <c r="E71" i="26" s="1"/>
  <c r="E72" i="26" s="1"/>
  <c r="C70" i="26"/>
  <c r="C71" i="26" s="1"/>
  <c r="C72" i="26" s="1"/>
  <c r="B70" i="26"/>
  <c r="B71" i="26" s="1"/>
  <c r="B72" i="26" s="1"/>
  <c r="D69" i="26"/>
  <c r="D68" i="26"/>
  <c r="D70" i="26" s="1"/>
  <c r="D67" i="26"/>
  <c r="D66" i="26"/>
  <c r="C63" i="26"/>
  <c r="B63" i="26"/>
  <c r="D62" i="26"/>
  <c r="D61" i="26"/>
  <c r="D60" i="26"/>
  <c r="D59" i="26"/>
  <c r="D58" i="26"/>
  <c r="D57" i="26"/>
  <c r="D56" i="26"/>
  <c r="E55" i="26"/>
  <c r="C55" i="26"/>
  <c r="B55" i="26"/>
  <c r="D54" i="26"/>
  <c r="D53" i="26"/>
  <c r="D52" i="26"/>
  <c r="D51" i="26"/>
  <c r="D50" i="26"/>
  <c r="D49" i="26"/>
  <c r="D48" i="26"/>
  <c r="D47" i="26"/>
  <c r="D46" i="26"/>
  <c r="D45" i="26"/>
  <c r="D44" i="26"/>
  <c r="D43" i="26"/>
  <c r="D42" i="26"/>
  <c r="E40" i="26"/>
  <c r="C40" i="26"/>
  <c r="B40" i="26"/>
  <c r="D39" i="26"/>
  <c r="D38" i="26"/>
  <c r="D37" i="26"/>
  <c r="E35" i="26"/>
  <c r="C35" i="26"/>
  <c r="C64" i="26" s="1"/>
  <c r="B35" i="26"/>
  <c r="B64" i="26" s="1"/>
  <c r="D34" i="26"/>
  <c r="D33" i="26"/>
  <c r="D32" i="26"/>
  <c r="D31" i="26"/>
  <c r="D30" i="26"/>
  <c r="D29" i="26"/>
  <c r="E26" i="26"/>
  <c r="C26" i="26"/>
  <c r="B26" i="26"/>
  <c r="D25" i="26"/>
  <c r="D24" i="26"/>
  <c r="D23" i="26"/>
  <c r="D22" i="26"/>
  <c r="C21" i="26"/>
  <c r="D20" i="26"/>
  <c r="E19" i="26"/>
  <c r="E21" i="26" s="1"/>
  <c r="C19" i="26"/>
  <c r="B19" i="26"/>
  <c r="B21" i="26" s="1"/>
  <c r="D18" i="26"/>
  <c r="D17" i="26"/>
  <c r="D19" i="26" s="1"/>
  <c r="D16" i="26"/>
  <c r="D15" i="26"/>
  <c r="D14" i="26"/>
  <c r="D13" i="26"/>
  <c r="D12" i="26"/>
  <c r="D11" i="26"/>
  <c r="D10" i="26"/>
  <c r="D9" i="26"/>
  <c r="D8" i="26"/>
  <c r="E6" i="26"/>
  <c r="E27" i="26" s="1"/>
  <c r="E28" i="26" s="1"/>
  <c r="B6" i="26"/>
  <c r="B27" i="26" s="1"/>
  <c r="B28" i="26" s="1"/>
  <c r="B65" i="26" s="1"/>
  <c r="B73" i="26" s="1"/>
  <c r="D4" i="26"/>
  <c r="D6" i="26" s="1"/>
  <c r="C6" i="26"/>
  <c r="C71" i="24"/>
  <c r="C72" i="24" s="1"/>
  <c r="C73" i="24" s="1"/>
  <c r="C56" i="24"/>
  <c r="C64" i="24" s="1"/>
  <c r="C41" i="24"/>
  <c r="C36" i="24"/>
  <c r="C27" i="24"/>
  <c r="C20" i="24"/>
  <c r="C6" i="24"/>
  <c r="B71" i="24"/>
  <c r="B72" i="24" s="1"/>
  <c r="B73" i="24" s="1"/>
  <c r="B56" i="24"/>
  <c r="B64" i="24" s="1"/>
  <c r="B41" i="24"/>
  <c r="B36" i="24"/>
  <c r="B27" i="24"/>
  <c r="B20" i="24"/>
  <c r="B6" i="24"/>
  <c r="E71" i="24"/>
  <c r="E72" i="24" s="1"/>
  <c r="E73" i="24" s="1"/>
  <c r="D70" i="24"/>
  <c r="D69" i="24"/>
  <c r="D68" i="24"/>
  <c r="D67" i="24"/>
  <c r="D63" i="24"/>
  <c r="D62" i="24"/>
  <c r="D61" i="24"/>
  <c r="D60" i="24"/>
  <c r="D59" i="24"/>
  <c r="D58" i="24"/>
  <c r="D57" i="24"/>
  <c r="D55" i="24"/>
  <c r="D54" i="24"/>
  <c r="D53" i="24"/>
  <c r="D52" i="24"/>
  <c r="D51" i="24"/>
  <c r="D50" i="24"/>
  <c r="D49" i="24"/>
  <c r="D48" i="24"/>
  <c r="D47" i="24"/>
  <c r="D46" i="24"/>
  <c r="D45" i="24"/>
  <c r="D44" i="24"/>
  <c r="D43" i="24"/>
  <c r="D40" i="24"/>
  <c r="D39" i="24"/>
  <c r="D38" i="24"/>
  <c r="D35" i="24"/>
  <c r="D34" i="24"/>
  <c r="D33" i="24"/>
  <c r="D32" i="24"/>
  <c r="D31" i="24"/>
  <c r="D30" i="24"/>
  <c r="D26" i="24"/>
  <c r="D27" i="24" s="1"/>
  <c r="D25" i="24"/>
  <c r="D24" i="24"/>
  <c r="D23" i="24"/>
  <c r="D21" i="24"/>
  <c r="D20" i="24"/>
  <c r="D19" i="24"/>
  <c r="D18" i="24"/>
  <c r="D16" i="24"/>
  <c r="D15" i="24"/>
  <c r="D14" i="24"/>
  <c r="D13" i="24"/>
  <c r="D12" i="24"/>
  <c r="D11" i="24"/>
  <c r="D10" i="24"/>
  <c r="D9" i="24"/>
  <c r="D8" i="24"/>
  <c r="D4" i="24"/>
  <c r="D6" i="24" s="1"/>
  <c r="E70" i="23"/>
  <c r="E71" i="23" s="1"/>
  <c r="E72" i="23" s="1"/>
  <c r="D69" i="23"/>
  <c r="D68" i="23"/>
  <c r="D70" i="23" s="1"/>
  <c r="D71" i="23" s="1"/>
  <c r="D72" i="23" s="1"/>
  <c r="D67" i="23"/>
  <c r="D66" i="23"/>
  <c r="D62" i="23"/>
  <c r="D61" i="23"/>
  <c r="D60" i="23"/>
  <c r="D59" i="23"/>
  <c r="D58" i="23"/>
  <c r="D57" i="23"/>
  <c r="D56" i="23"/>
  <c r="E55" i="23"/>
  <c r="D54" i="23"/>
  <c r="D53" i="23"/>
  <c r="D52" i="23"/>
  <c r="D51" i="23"/>
  <c r="D50" i="23"/>
  <c r="D49" i="23"/>
  <c r="D48" i="23"/>
  <c r="D47" i="23"/>
  <c r="D46" i="23"/>
  <c r="D45" i="23"/>
  <c r="D44" i="23"/>
  <c r="D43" i="23"/>
  <c r="D42" i="23"/>
  <c r="E40" i="23"/>
  <c r="D39" i="23"/>
  <c r="D38" i="23"/>
  <c r="D37" i="23"/>
  <c r="D40" i="23" s="1"/>
  <c r="E35" i="23"/>
  <c r="D34" i="23"/>
  <c r="D33" i="23"/>
  <c r="D32" i="23"/>
  <c r="D31" i="23"/>
  <c r="D30" i="23"/>
  <c r="D35" i="23" s="1"/>
  <c r="D29" i="23"/>
  <c r="E26" i="23"/>
  <c r="D25" i="23"/>
  <c r="D24" i="23"/>
  <c r="D23" i="23"/>
  <c r="D22" i="23"/>
  <c r="D20" i="23"/>
  <c r="E19" i="23"/>
  <c r="E21" i="23" s="1"/>
  <c r="D18" i="23"/>
  <c r="D17" i="23"/>
  <c r="D19" i="23" s="1"/>
  <c r="D16" i="23"/>
  <c r="D15" i="23"/>
  <c r="D14" i="23"/>
  <c r="D13" i="23"/>
  <c r="D12" i="23"/>
  <c r="D11" i="23"/>
  <c r="D10" i="23"/>
  <c r="D9" i="23"/>
  <c r="D8" i="23"/>
  <c r="E6" i="23"/>
  <c r="C70" i="23"/>
  <c r="C71" i="23" s="1"/>
  <c r="C72" i="23" s="1"/>
  <c r="B70" i="23"/>
  <c r="B71" i="23" s="1"/>
  <c r="B72" i="23" s="1"/>
  <c r="C55" i="23"/>
  <c r="C63" i="23" s="1"/>
  <c r="B55" i="23"/>
  <c r="B63" i="23" s="1"/>
  <c r="C40" i="23"/>
  <c r="B40" i="23"/>
  <c r="C35" i="23"/>
  <c r="B35" i="23"/>
  <c r="C26" i="23"/>
  <c r="B26" i="23"/>
  <c r="C19" i="23"/>
  <c r="C21" i="23" s="1"/>
  <c r="B19" i="23"/>
  <c r="B21" i="23" s="1"/>
  <c r="B6" i="23"/>
  <c r="C6" i="23"/>
  <c r="E71" i="22"/>
  <c r="E72" i="22" s="1"/>
  <c r="E70" i="22"/>
  <c r="D69" i="22"/>
  <c r="D68" i="22"/>
  <c r="D70" i="22" s="1"/>
  <c r="D71" i="22" s="1"/>
  <c r="D72" i="22" s="1"/>
  <c r="D67" i="22"/>
  <c r="D66" i="22"/>
  <c r="D62" i="22"/>
  <c r="D61" i="22"/>
  <c r="D60" i="22"/>
  <c r="D59" i="22"/>
  <c r="D58" i="22"/>
  <c r="D57" i="22"/>
  <c r="D56" i="22"/>
  <c r="E55" i="22"/>
  <c r="E63" i="22" s="1"/>
  <c r="D54" i="22"/>
  <c r="D53" i="22"/>
  <c r="D52" i="22"/>
  <c r="D51" i="22"/>
  <c r="D50" i="22"/>
  <c r="D49" i="22"/>
  <c r="D48" i="22"/>
  <c r="D47" i="22"/>
  <c r="D46" i="22"/>
  <c r="D45" i="22"/>
  <c r="D44" i="22"/>
  <c r="D43" i="22"/>
  <c r="D42" i="22"/>
  <c r="E40" i="22"/>
  <c r="D39" i="22"/>
  <c r="D38" i="22"/>
  <c r="D40" i="22" s="1"/>
  <c r="D37" i="22"/>
  <c r="E35" i="22"/>
  <c r="D34" i="22"/>
  <c r="D33" i="22"/>
  <c r="D32" i="22"/>
  <c r="D31" i="22"/>
  <c r="D30" i="22"/>
  <c r="D35" i="22" s="1"/>
  <c r="D29" i="22"/>
  <c r="E26" i="22"/>
  <c r="D25" i="22"/>
  <c r="D24" i="22"/>
  <c r="D23" i="22"/>
  <c r="D22" i="22"/>
  <c r="D20" i="22"/>
  <c r="E19" i="22"/>
  <c r="E21" i="22" s="1"/>
  <c r="D18" i="22"/>
  <c r="D17" i="22"/>
  <c r="D19" i="22" s="1"/>
  <c r="D16" i="22"/>
  <c r="D15" i="22"/>
  <c r="D14" i="22"/>
  <c r="D13" i="22"/>
  <c r="D12" i="22"/>
  <c r="D11" i="22"/>
  <c r="D10" i="22"/>
  <c r="D9" i="22"/>
  <c r="D8" i="22"/>
  <c r="E6" i="22"/>
  <c r="C70" i="22"/>
  <c r="C71" i="22" s="1"/>
  <c r="C72" i="22" s="1"/>
  <c r="B70" i="22"/>
  <c r="B71" i="22" s="1"/>
  <c r="B72" i="22" s="1"/>
  <c r="C55" i="22"/>
  <c r="C63" i="22" s="1"/>
  <c r="B55" i="22"/>
  <c r="B63" i="22" s="1"/>
  <c r="C40" i="22"/>
  <c r="B40" i="22"/>
  <c r="C35" i="22"/>
  <c r="B35" i="22"/>
  <c r="C26" i="22"/>
  <c r="B26" i="22"/>
  <c r="C19" i="22"/>
  <c r="C21" i="22" s="1"/>
  <c r="B19" i="22"/>
  <c r="B21" i="22" s="1"/>
  <c r="C6" i="22"/>
  <c r="B6" i="22"/>
  <c r="E70" i="21"/>
  <c r="E71" i="21" s="1"/>
  <c r="E72" i="21" s="1"/>
  <c r="D69" i="21"/>
  <c r="D68" i="21"/>
  <c r="D70" i="21" s="1"/>
  <c r="D67" i="21"/>
  <c r="D66" i="21"/>
  <c r="D62" i="21"/>
  <c r="D60" i="21"/>
  <c r="D59" i="21"/>
  <c r="D58" i="21"/>
  <c r="D57" i="21"/>
  <c r="D56" i="21"/>
  <c r="E55" i="21"/>
  <c r="E63" i="21" s="1"/>
  <c r="D54" i="21"/>
  <c r="D53" i="21"/>
  <c r="D52" i="21"/>
  <c r="D55" i="21" s="1"/>
  <c r="D51" i="21"/>
  <c r="D50" i="21"/>
  <c r="D49" i="21"/>
  <c r="D48" i="21"/>
  <c r="D47" i="21"/>
  <c r="D46" i="21"/>
  <c r="D45" i="21"/>
  <c r="D44" i="21"/>
  <c r="D43" i="21"/>
  <c r="D42" i="21"/>
  <c r="E40" i="21"/>
  <c r="D40" i="21"/>
  <c r="D39" i="21"/>
  <c r="D38" i="21"/>
  <c r="D37" i="21"/>
  <c r="E35" i="21"/>
  <c r="D34" i="21"/>
  <c r="D33" i="21"/>
  <c r="D32" i="21"/>
  <c r="D31" i="21"/>
  <c r="D30" i="21"/>
  <c r="D29" i="21"/>
  <c r="E26" i="21"/>
  <c r="D25" i="21"/>
  <c r="D24" i="21"/>
  <c r="D26" i="21" s="1"/>
  <c r="D23" i="21"/>
  <c r="D22" i="21"/>
  <c r="E21" i="21"/>
  <c r="E19" i="21"/>
  <c r="D17" i="21"/>
  <c r="D16" i="21"/>
  <c r="D15" i="21"/>
  <c r="D14" i="21"/>
  <c r="D13" i="21"/>
  <c r="D12" i="21"/>
  <c r="D11" i="21"/>
  <c r="D10" i="21"/>
  <c r="D9" i="21"/>
  <c r="D8" i="21"/>
  <c r="E6" i="21"/>
  <c r="E27" i="21" s="1"/>
  <c r="E28" i="21" s="1"/>
  <c r="D4" i="21"/>
  <c r="D6" i="21" s="1"/>
  <c r="C70" i="21"/>
  <c r="C71" i="21" s="1"/>
  <c r="C72" i="21" s="1"/>
  <c r="B70" i="21"/>
  <c r="B71" i="21" s="1"/>
  <c r="B72" i="21" s="1"/>
  <c r="D61" i="21"/>
  <c r="C55" i="21"/>
  <c r="B55" i="21"/>
  <c r="B63" i="21" s="1"/>
  <c r="C40" i="21"/>
  <c r="B40" i="21"/>
  <c r="C35" i="21"/>
  <c r="B35" i="21"/>
  <c r="C26" i="21"/>
  <c r="B26" i="21"/>
  <c r="D20" i="21"/>
  <c r="B19" i="21"/>
  <c r="B21" i="21" s="1"/>
  <c r="C19" i="21"/>
  <c r="C21" i="21" s="1"/>
  <c r="C6" i="21"/>
  <c r="B6" i="21"/>
  <c r="E70" i="19"/>
  <c r="E71" i="19" s="1"/>
  <c r="E72" i="19" s="1"/>
  <c r="D69" i="19"/>
  <c r="D68" i="19"/>
  <c r="D67" i="19"/>
  <c r="D66" i="19"/>
  <c r="D62" i="19"/>
  <c r="D60" i="19"/>
  <c r="D59" i="19"/>
  <c r="D58" i="19"/>
  <c r="D57" i="19"/>
  <c r="D56" i="19"/>
  <c r="E55" i="19"/>
  <c r="E63" i="19" s="1"/>
  <c r="D54" i="19"/>
  <c r="D53" i="19"/>
  <c r="D52" i="19"/>
  <c r="D51" i="19"/>
  <c r="D50" i="19"/>
  <c r="D49" i="19"/>
  <c r="D48" i="19"/>
  <c r="D47" i="19"/>
  <c r="D46" i="19"/>
  <c r="D45" i="19"/>
  <c r="D44" i="19"/>
  <c r="D43" i="19"/>
  <c r="E40" i="19"/>
  <c r="D39" i="19"/>
  <c r="D38" i="19"/>
  <c r="D37" i="19"/>
  <c r="D40" i="19" s="1"/>
  <c r="E35" i="19"/>
  <c r="D34" i="19"/>
  <c r="D33" i="19"/>
  <c r="D32" i="19"/>
  <c r="D31" i="19"/>
  <c r="D30" i="19"/>
  <c r="D35" i="19" s="1"/>
  <c r="D29" i="19"/>
  <c r="E26" i="19"/>
  <c r="D25" i="19"/>
  <c r="D24" i="19"/>
  <c r="D26" i="19" s="1"/>
  <c r="D23" i="19"/>
  <c r="D22" i="19"/>
  <c r="D20" i="19"/>
  <c r="E19" i="19"/>
  <c r="E21" i="19" s="1"/>
  <c r="D18" i="19"/>
  <c r="D17" i="19"/>
  <c r="D19" i="19" s="1"/>
  <c r="D16" i="19"/>
  <c r="D15" i="19"/>
  <c r="D14" i="19"/>
  <c r="D13" i="19"/>
  <c r="D12" i="19"/>
  <c r="D11" i="19"/>
  <c r="D10" i="19"/>
  <c r="D9" i="19"/>
  <c r="D8" i="19"/>
  <c r="E6" i="19"/>
  <c r="C70" i="19"/>
  <c r="C71" i="19" s="1"/>
  <c r="C72" i="19" s="1"/>
  <c r="B70" i="19"/>
  <c r="B71" i="19" s="1"/>
  <c r="B72" i="19" s="1"/>
  <c r="D61" i="19"/>
  <c r="C55" i="19"/>
  <c r="C63" i="19" s="1"/>
  <c r="B55" i="19"/>
  <c r="D42" i="19"/>
  <c r="C40" i="19"/>
  <c r="B40" i="19"/>
  <c r="C35" i="19"/>
  <c r="B35" i="19"/>
  <c r="C26" i="19"/>
  <c r="B26" i="19"/>
  <c r="C19" i="19"/>
  <c r="C21" i="19" s="1"/>
  <c r="B19" i="19"/>
  <c r="B21" i="19" s="1"/>
  <c r="B6" i="19"/>
  <c r="C6" i="19"/>
  <c r="E70" i="17"/>
  <c r="E71" i="17" s="1"/>
  <c r="E72" i="17" s="1"/>
  <c r="D68" i="17"/>
  <c r="D67" i="17"/>
  <c r="D66" i="17"/>
  <c r="D62" i="17"/>
  <c r="D60" i="17"/>
  <c r="D59" i="17"/>
  <c r="D58" i="17"/>
  <c r="D57" i="17"/>
  <c r="D56" i="17"/>
  <c r="E55" i="17"/>
  <c r="D54" i="17"/>
  <c r="D53" i="17"/>
  <c r="D52" i="17"/>
  <c r="D55" i="17" s="1"/>
  <c r="D51" i="17"/>
  <c r="D50" i="17"/>
  <c r="D49" i="17"/>
  <c r="D48" i="17"/>
  <c r="D47" i="17"/>
  <c r="D46" i="17"/>
  <c r="D45" i="17"/>
  <c r="D43" i="17"/>
  <c r="E40" i="17"/>
  <c r="D39" i="17"/>
  <c r="D40" i="17" s="1"/>
  <c r="D38" i="17"/>
  <c r="D37" i="17"/>
  <c r="E35" i="17"/>
  <c r="D34" i="17"/>
  <c r="D33" i="17"/>
  <c r="D32" i="17"/>
  <c r="D31" i="17"/>
  <c r="D30" i="17"/>
  <c r="D29" i="17"/>
  <c r="E26" i="17"/>
  <c r="D25" i="17"/>
  <c r="D24" i="17"/>
  <c r="D26" i="17" s="1"/>
  <c r="D23" i="17"/>
  <c r="D22" i="17"/>
  <c r="E21" i="17"/>
  <c r="D20" i="17"/>
  <c r="E19" i="17"/>
  <c r="D18" i="17"/>
  <c r="D17" i="17"/>
  <c r="D19" i="17" s="1"/>
  <c r="D16" i="17"/>
  <c r="D15" i="17"/>
  <c r="D14" i="17"/>
  <c r="D13" i="17"/>
  <c r="D12" i="17"/>
  <c r="D11" i="17"/>
  <c r="D10" i="17"/>
  <c r="D9" i="17"/>
  <c r="D8" i="17"/>
  <c r="E6" i="17"/>
  <c r="C31" i="18"/>
  <c r="C38" i="18"/>
  <c r="C39" i="18"/>
  <c r="D5" i="2"/>
  <c r="D5" i="3"/>
  <c r="D5" i="4"/>
  <c r="D5" i="5"/>
  <c r="D5" i="6"/>
  <c r="D5" i="7"/>
  <c r="D5" i="8"/>
  <c r="D5" i="9"/>
  <c r="D5" i="12"/>
  <c r="D5" i="11"/>
  <c r="D5" i="10"/>
  <c r="B59" i="18"/>
  <c r="B62" i="18" s="1"/>
  <c r="C77" i="18"/>
  <c r="C78" i="18" s="1"/>
  <c r="C79" i="18" s="1"/>
  <c r="C26" i="18"/>
  <c r="C19" i="18"/>
  <c r="C5" i="18"/>
  <c r="B77" i="18"/>
  <c r="B74" i="18"/>
  <c r="B57" i="18"/>
  <c r="B55" i="18"/>
  <c r="B49" i="18"/>
  <c r="B46" i="18"/>
  <c r="B45" i="18"/>
  <c r="E99" i="18" s="1"/>
  <c r="B42" i="18"/>
  <c r="B37" i="18"/>
  <c r="B36" i="18"/>
  <c r="B34" i="18"/>
  <c r="B31" i="18"/>
  <c r="B26" i="18"/>
  <c r="B23" i="18"/>
  <c r="B22" i="18"/>
  <c r="B19" i="18"/>
  <c r="B16" i="18"/>
  <c r="B12" i="18"/>
  <c r="B11" i="18"/>
  <c r="B10" i="18"/>
  <c r="B9" i="18"/>
  <c r="B7" i="18"/>
  <c r="B4" i="18"/>
  <c r="B3" i="18"/>
  <c r="B70" i="17"/>
  <c r="B71" i="17" s="1"/>
  <c r="B72" i="17" s="1"/>
  <c r="C70" i="17"/>
  <c r="C71" i="17" s="1"/>
  <c r="C72" i="17" s="1"/>
  <c r="D61" i="17"/>
  <c r="C55" i="17"/>
  <c r="B55" i="17"/>
  <c r="B63" i="17"/>
  <c r="D42" i="17"/>
  <c r="C40" i="17"/>
  <c r="B40" i="17"/>
  <c r="C35" i="17"/>
  <c r="B35" i="17"/>
  <c r="C26" i="17"/>
  <c r="B26" i="17"/>
  <c r="C19" i="17"/>
  <c r="C21" i="17" s="1"/>
  <c r="B19" i="17"/>
  <c r="B21" i="17" s="1"/>
  <c r="B6" i="17"/>
  <c r="C6" i="17"/>
  <c r="E70" i="16"/>
  <c r="E71" i="16" s="1"/>
  <c r="E72" i="16" s="1"/>
  <c r="D69" i="16"/>
  <c r="D68" i="16"/>
  <c r="D70" i="16" s="1"/>
  <c r="D67" i="16"/>
  <c r="D66" i="16"/>
  <c r="D62" i="16"/>
  <c r="D61" i="16"/>
  <c r="D60" i="16"/>
  <c r="D59" i="16"/>
  <c r="D58" i="16"/>
  <c r="D57" i="16"/>
  <c r="D56" i="16"/>
  <c r="E55" i="16"/>
  <c r="E63" i="16" s="1"/>
  <c r="D54" i="16"/>
  <c r="D53" i="16"/>
  <c r="D52" i="16"/>
  <c r="D51" i="16"/>
  <c r="D50" i="16"/>
  <c r="D49" i="16"/>
  <c r="D48" i="16"/>
  <c r="D47" i="16"/>
  <c r="D46" i="16"/>
  <c r="D45" i="16"/>
  <c r="D44" i="16"/>
  <c r="D43" i="16"/>
  <c r="E40" i="16"/>
  <c r="D39" i="16"/>
  <c r="D38" i="16"/>
  <c r="D37" i="16"/>
  <c r="E35" i="16"/>
  <c r="D34" i="16"/>
  <c r="D33" i="16"/>
  <c r="D32" i="16"/>
  <c r="D31" i="16"/>
  <c r="D30" i="16"/>
  <c r="D29" i="16"/>
  <c r="E26" i="16"/>
  <c r="D26" i="16"/>
  <c r="D25" i="16"/>
  <c r="D24" i="16"/>
  <c r="D23" i="16"/>
  <c r="D22" i="16"/>
  <c r="E21" i="16"/>
  <c r="D20" i="16"/>
  <c r="E19" i="16"/>
  <c r="D18" i="16"/>
  <c r="D17" i="16"/>
  <c r="D16" i="16"/>
  <c r="D15" i="16"/>
  <c r="D14" i="16"/>
  <c r="D13" i="16"/>
  <c r="D12" i="16"/>
  <c r="D11" i="16"/>
  <c r="D10" i="16"/>
  <c r="D9" i="16"/>
  <c r="D8" i="16"/>
  <c r="E6" i="16"/>
  <c r="D4" i="16"/>
  <c r="D6" i="16" s="1"/>
  <c r="C70" i="16"/>
  <c r="C71" i="16" s="1"/>
  <c r="C72" i="16" s="1"/>
  <c r="B70" i="16"/>
  <c r="B71" i="16" s="1"/>
  <c r="B72" i="16" s="1"/>
  <c r="C55" i="16"/>
  <c r="B55" i="16"/>
  <c r="B63" i="16" s="1"/>
  <c r="D42" i="16"/>
  <c r="C40" i="16"/>
  <c r="B40" i="16"/>
  <c r="C35" i="16"/>
  <c r="B35" i="16"/>
  <c r="C26" i="16"/>
  <c r="B26" i="16"/>
  <c r="C19" i="16"/>
  <c r="C21" i="16" s="1"/>
  <c r="B19" i="16"/>
  <c r="B21" i="16" s="1"/>
  <c r="C6" i="16"/>
  <c r="B6" i="16"/>
  <c r="E70" i="15"/>
  <c r="E71" i="15" s="1"/>
  <c r="E72" i="15" s="1"/>
  <c r="D69" i="15"/>
  <c r="D68" i="15"/>
  <c r="D70" i="15" s="1"/>
  <c r="D67" i="15"/>
  <c r="D71" i="15" s="1"/>
  <c r="D72" i="15" s="1"/>
  <c r="D66" i="15"/>
  <c r="D62" i="15"/>
  <c r="D60" i="15"/>
  <c r="D59" i="15"/>
  <c r="D58" i="15"/>
  <c r="D57" i="15"/>
  <c r="D56" i="15"/>
  <c r="E55" i="15"/>
  <c r="E63" i="15" s="1"/>
  <c r="D54" i="15"/>
  <c r="D53" i="15"/>
  <c r="D52" i="15"/>
  <c r="D55" i="15" s="1"/>
  <c r="D51" i="15"/>
  <c r="D50" i="15"/>
  <c r="D49" i="15"/>
  <c r="D48" i="15"/>
  <c r="D47" i="15"/>
  <c r="D46" i="15"/>
  <c r="D45" i="15"/>
  <c r="D44" i="15"/>
  <c r="D43" i="15"/>
  <c r="D42" i="15"/>
  <c r="E40" i="15"/>
  <c r="D39" i="15"/>
  <c r="D38" i="15"/>
  <c r="D37" i="15"/>
  <c r="D40" i="15" s="1"/>
  <c r="E35" i="15"/>
  <c r="D34" i="15"/>
  <c r="D33" i="15"/>
  <c r="D32" i="15"/>
  <c r="D31" i="15"/>
  <c r="D30" i="15"/>
  <c r="D29" i="15"/>
  <c r="E26" i="15"/>
  <c r="D26" i="15"/>
  <c r="D25" i="15"/>
  <c r="D24" i="15"/>
  <c r="D23" i="15"/>
  <c r="D22" i="15"/>
  <c r="D20" i="15"/>
  <c r="E19" i="15"/>
  <c r="E21" i="15" s="1"/>
  <c r="D18" i="15"/>
  <c r="D17" i="15"/>
  <c r="D16" i="15"/>
  <c r="D15" i="15"/>
  <c r="D14" i="15"/>
  <c r="D13" i="15"/>
  <c r="D12" i="15"/>
  <c r="D11" i="15"/>
  <c r="D10" i="15"/>
  <c r="D9" i="15"/>
  <c r="D8" i="15"/>
  <c r="E6" i="15"/>
  <c r="D4" i="15"/>
  <c r="D6" i="15" s="1"/>
  <c r="D58" i="14"/>
  <c r="C70" i="15"/>
  <c r="C71" i="15" s="1"/>
  <c r="C72" i="15" s="1"/>
  <c r="B70" i="15"/>
  <c r="B71" i="15" s="1"/>
  <c r="B72" i="15" s="1"/>
  <c r="D61" i="15"/>
  <c r="C55" i="15"/>
  <c r="B55" i="15"/>
  <c r="B63" i="15" s="1"/>
  <c r="C40" i="15"/>
  <c r="B40" i="15"/>
  <c r="C35" i="15"/>
  <c r="B35" i="15"/>
  <c r="C26" i="15"/>
  <c r="B26" i="15"/>
  <c r="C19" i="15"/>
  <c r="C21" i="15" s="1"/>
  <c r="B19" i="15"/>
  <c r="B21" i="15" s="1"/>
  <c r="B6" i="15"/>
  <c r="C6" i="15"/>
  <c r="E71" i="14"/>
  <c r="E72" i="14" s="1"/>
  <c r="E73" i="14" s="1"/>
  <c r="D70" i="14"/>
  <c r="D69" i="14"/>
  <c r="D68" i="14"/>
  <c r="D67" i="14"/>
  <c r="D63" i="14"/>
  <c r="D62" i="14"/>
  <c r="D61" i="14"/>
  <c r="D60" i="14"/>
  <c r="D59" i="14"/>
  <c r="D57" i="14"/>
  <c r="E56" i="14"/>
  <c r="D55" i="14"/>
  <c r="D54" i="14"/>
  <c r="D53" i="14"/>
  <c r="D52" i="14"/>
  <c r="D51" i="14"/>
  <c r="D50" i="14"/>
  <c r="D49" i="14"/>
  <c r="D48" i="14"/>
  <c r="D46" i="14"/>
  <c r="D45" i="14"/>
  <c r="D44" i="14"/>
  <c r="E41" i="14"/>
  <c r="D40" i="14"/>
  <c r="D39" i="14"/>
  <c r="D38" i="14"/>
  <c r="D41" i="14" s="1"/>
  <c r="E36" i="14"/>
  <c r="D35" i="14"/>
  <c r="D34" i="14"/>
  <c r="D33" i="14"/>
  <c r="D32" i="14"/>
  <c r="D31" i="14"/>
  <c r="D30" i="14"/>
  <c r="E27" i="14"/>
  <c r="D26" i="14"/>
  <c r="D25" i="14"/>
  <c r="D24" i="14"/>
  <c r="D23" i="14"/>
  <c r="D21" i="14"/>
  <c r="E20" i="14"/>
  <c r="E22" i="14" s="1"/>
  <c r="D19" i="14"/>
  <c r="D18" i="14"/>
  <c r="D20" i="14" s="1"/>
  <c r="D17" i="14"/>
  <c r="D15" i="14"/>
  <c r="D14" i="14"/>
  <c r="D13" i="14"/>
  <c r="D12" i="14"/>
  <c r="D11" i="14"/>
  <c r="D10" i="14"/>
  <c r="D9" i="14"/>
  <c r="D8" i="14"/>
  <c r="E6" i="14"/>
  <c r="C71" i="14"/>
  <c r="C72" i="14" s="1"/>
  <c r="C73" i="14" s="1"/>
  <c r="B71" i="14"/>
  <c r="B72" i="14" s="1"/>
  <c r="B73" i="14" s="1"/>
  <c r="C56" i="14"/>
  <c r="B56" i="14"/>
  <c r="D47" i="14"/>
  <c r="D43" i="14"/>
  <c r="C41" i="14"/>
  <c r="B41" i="14"/>
  <c r="C36" i="14"/>
  <c r="B36" i="14"/>
  <c r="C27" i="14"/>
  <c r="B27" i="14"/>
  <c r="C20" i="14"/>
  <c r="B20" i="14"/>
  <c r="B6" i="14"/>
  <c r="C6" i="14"/>
  <c r="E70" i="13"/>
  <c r="E71" i="13" s="1"/>
  <c r="E72" i="13" s="1"/>
  <c r="D69" i="13"/>
  <c r="D68" i="13"/>
  <c r="D70" i="13" s="1"/>
  <c r="D67" i="13"/>
  <c r="D66" i="13"/>
  <c r="D62" i="13"/>
  <c r="D61" i="13"/>
  <c r="D60" i="13"/>
  <c r="D59" i="13"/>
  <c r="D58" i="13"/>
  <c r="D57" i="13"/>
  <c r="D56" i="13"/>
  <c r="E55" i="13"/>
  <c r="E63" i="13" s="1"/>
  <c r="D54" i="13"/>
  <c r="D53" i="13"/>
  <c r="D52" i="13"/>
  <c r="D55" i="13" s="1"/>
  <c r="D51" i="13"/>
  <c r="D50" i="13"/>
  <c r="D49" i="13"/>
  <c r="D48" i="13"/>
  <c r="D47" i="13"/>
  <c r="D46" i="13"/>
  <c r="D45" i="13"/>
  <c r="D44" i="13"/>
  <c r="D43" i="13"/>
  <c r="E40" i="13"/>
  <c r="D39" i="13"/>
  <c r="D38" i="13"/>
  <c r="D37" i="13"/>
  <c r="E35" i="13"/>
  <c r="D34" i="13"/>
  <c r="D33" i="13"/>
  <c r="D32" i="13"/>
  <c r="D31" i="13"/>
  <c r="D30" i="13"/>
  <c r="D29" i="13"/>
  <c r="E26" i="13"/>
  <c r="D25" i="13"/>
  <c r="D24" i="13"/>
  <c r="D23" i="13"/>
  <c r="D20" i="13"/>
  <c r="E19" i="13"/>
  <c r="E21" i="13" s="1"/>
  <c r="D18" i="13"/>
  <c r="D17" i="13"/>
  <c r="D16" i="13"/>
  <c r="D15" i="13"/>
  <c r="D14" i="13"/>
  <c r="D13" i="13"/>
  <c r="D12" i="13"/>
  <c r="D11" i="13"/>
  <c r="D10" i="13"/>
  <c r="D9" i="13"/>
  <c r="D8" i="13"/>
  <c r="E6" i="13"/>
  <c r="C70" i="13"/>
  <c r="C71" i="13" s="1"/>
  <c r="C72" i="13" s="1"/>
  <c r="B70" i="13"/>
  <c r="B71" i="13" s="1"/>
  <c r="B72" i="13" s="1"/>
  <c r="C55" i="13"/>
  <c r="C63" i="13" s="1"/>
  <c r="B55" i="13"/>
  <c r="D42" i="13"/>
  <c r="C40" i="13"/>
  <c r="B40" i="13"/>
  <c r="C35" i="13"/>
  <c r="B35" i="13"/>
  <c r="C26" i="13"/>
  <c r="B26" i="13"/>
  <c r="D22" i="13"/>
  <c r="C19" i="13"/>
  <c r="C21" i="13" s="1"/>
  <c r="B19" i="13"/>
  <c r="B21" i="13" s="1"/>
  <c r="C6" i="13"/>
  <c r="B6" i="13"/>
  <c r="E70" i="12"/>
  <c r="E71" i="12" s="1"/>
  <c r="E72" i="12" s="1"/>
  <c r="D69" i="12"/>
  <c r="D68" i="12"/>
  <c r="D70" i="12" s="1"/>
  <c r="D67" i="12"/>
  <c r="D71" i="12" s="1"/>
  <c r="D72" i="12" s="1"/>
  <c r="D66" i="12"/>
  <c r="D62" i="12"/>
  <c r="D61" i="12"/>
  <c r="D60" i="12"/>
  <c r="D59" i="12"/>
  <c r="D58" i="12"/>
  <c r="D57" i="12"/>
  <c r="D56" i="12"/>
  <c r="E55" i="12"/>
  <c r="E63" i="12" s="1"/>
  <c r="D54" i="12"/>
  <c r="D53" i="12"/>
  <c r="D52" i="12"/>
  <c r="D55" i="12" s="1"/>
  <c r="D51" i="12"/>
  <c r="D50" i="12"/>
  <c r="D49" i="12"/>
  <c r="D48" i="12"/>
  <c r="D47" i="12"/>
  <c r="D46" i="12"/>
  <c r="D45" i="12"/>
  <c r="D44" i="12"/>
  <c r="D43" i="12"/>
  <c r="E40" i="12"/>
  <c r="D39" i="12"/>
  <c r="D38" i="12"/>
  <c r="D37" i="12"/>
  <c r="D40" i="12" s="1"/>
  <c r="E35" i="12"/>
  <c r="D34" i="12"/>
  <c r="D33" i="12"/>
  <c r="D32" i="12"/>
  <c r="D31" i="12"/>
  <c r="D30" i="12"/>
  <c r="D35" i="12" s="1"/>
  <c r="D29" i="12"/>
  <c r="E26" i="12"/>
  <c r="D25" i="12"/>
  <c r="D24" i="12"/>
  <c r="D23" i="12"/>
  <c r="D22" i="12"/>
  <c r="E21" i="12"/>
  <c r="D20" i="12"/>
  <c r="E19" i="12"/>
  <c r="D18" i="12"/>
  <c r="D17" i="12"/>
  <c r="D19" i="12" s="1"/>
  <c r="D16" i="12"/>
  <c r="D15" i="12"/>
  <c r="D14" i="12"/>
  <c r="D13" i="12"/>
  <c r="D12" i="12"/>
  <c r="D11" i="12"/>
  <c r="D10" i="12"/>
  <c r="D9" i="12"/>
  <c r="D8" i="12"/>
  <c r="E6" i="12"/>
  <c r="D4" i="12"/>
  <c r="D6" i="12" s="1"/>
  <c r="C70" i="12"/>
  <c r="C71" i="12" s="1"/>
  <c r="C72" i="12" s="1"/>
  <c r="B70" i="12"/>
  <c r="B71" i="12" s="1"/>
  <c r="B72" i="12" s="1"/>
  <c r="C55" i="12"/>
  <c r="C63" i="12" s="1"/>
  <c r="B55" i="12"/>
  <c r="D42" i="12"/>
  <c r="C40" i="12"/>
  <c r="B40" i="12"/>
  <c r="C35" i="12"/>
  <c r="B35" i="12"/>
  <c r="C26" i="12"/>
  <c r="B26" i="12"/>
  <c r="C19" i="12"/>
  <c r="C21" i="12" s="1"/>
  <c r="B19" i="12"/>
  <c r="B21" i="12" s="1"/>
  <c r="B6" i="12"/>
  <c r="C6" i="12"/>
  <c r="E70" i="11"/>
  <c r="E71" i="11" s="1"/>
  <c r="E72" i="11" s="1"/>
  <c r="D69" i="11"/>
  <c r="D68" i="11"/>
  <c r="D70" i="11" s="1"/>
  <c r="D67" i="11"/>
  <c r="D66" i="11"/>
  <c r="D62" i="11"/>
  <c r="D60" i="11"/>
  <c r="D59" i="11"/>
  <c r="D58" i="11"/>
  <c r="D56" i="11"/>
  <c r="E55" i="11"/>
  <c r="D54" i="11"/>
  <c r="D53" i="11"/>
  <c r="D52" i="11"/>
  <c r="D55" i="11" s="1"/>
  <c r="D50" i="11"/>
  <c r="D47" i="11"/>
  <c r="D46" i="11"/>
  <c r="D45" i="11"/>
  <c r="D44" i="11"/>
  <c r="D43" i="11"/>
  <c r="E40" i="11"/>
  <c r="D39" i="11"/>
  <c r="D38" i="11"/>
  <c r="D37" i="11"/>
  <c r="E35" i="11"/>
  <c r="D34" i="11"/>
  <c r="D33" i="11"/>
  <c r="D32" i="11"/>
  <c r="D31" i="11"/>
  <c r="D29" i="11"/>
  <c r="E26" i="11"/>
  <c r="D25" i="11"/>
  <c r="D24" i="11"/>
  <c r="D26" i="11" s="1"/>
  <c r="D23" i="11"/>
  <c r="D22" i="11"/>
  <c r="E21" i="11"/>
  <c r="D20" i="11"/>
  <c r="E19" i="11"/>
  <c r="D18" i="11"/>
  <c r="D19" i="11" s="1"/>
  <c r="D17" i="11"/>
  <c r="D16" i="11"/>
  <c r="D14" i="11"/>
  <c r="D13" i="11"/>
  <c r="D12" i="11"/>
  <c r="D11" i="11"/>
  <c r="D10" i="11"/>
  <c r="D9" i="11"/>
  <c r="D8" i="11"/>
  <c r="E6" i="11"/>
  <c r="E70" i="10"/>
  <c r="E71" i="10" s="1"/>
  <c r="E72" i="10" s="1"/>
  <c r="D69" i="10"/>
  <c r="D68" i="10"/>
  <c r="D70" i="10" s="1"/>
  <c r="D71" i="10" s="1"/>
  <c r="D72" i="10" s="1"/>
  <c r="D67" i="10"/>
  <c r="D66" i="10"/>
  <c r="D62" i="10"/>
  <c r="D60" i="10"/>
  <c r="D59" i="10"/>
  <c r="D58" i="10"/>
  <c r="D57" i="10"/>
  <c r="D56" i="10"/>
  <c r="E55" i="10"/>
  <c r="E63" i="10" s="1"/>
  <c r="D54" i="10"/>
  <c r="D53" i="10"/>
  <c r="D52" i="10"/>
  <c r="D55" i="10" s="1"/>
  <c r="D51" i="10"/>
  <c r="D50" i="10"/>
  <c r="D49" i="10"/>
  <c r="D48" i="10"/>
  <c r="D47" i="10"/>
  <c r="D46" i="10"/>
  <c r="D45" i="10"/>
  <c r="D44" i="10"/>
  <c r="D43" i="10"/>
  <c r="D42" i="10"/>
  <c r="E40" i="10"/>
  <c r="D39" i="10"/>
  <c r="D38" i="10"/>
  <c r="D37" i="10"/>
  <c r="E35" i="10"/>
  <c r="D34" i="10"/>
  <c r="D33" i="10"/>
  <c r="D32" i="10"/>
  <c r="D31" i="10"/>
  <c r="D30" i="10"/>
  <c r="D29" i="10"/>
  <c r="E26" i="10"/>
  <c r="D25" i="10"/>
  <c r="D24" i="10"/>
  <c r="D26" i="10" s="1"/>
  <c r="D23" i="10"/>
  <c r="D22" i="10"/>
  <c r="E21" i="10"/>
  <c r="D20" i="10"/>
  <c r="E19" i="10"/>
  <c r="D18" i="10"/>
  <c r="D17" i="10"/>
  <c r="D16" i="10"/>
  <c r="D15" i="10"/>
  <c r="D14" i="10"/>
  <c r="D13" i="10"/>
  <c r="D12" i="10"/>
  <c r="D11" i="10"/>
  <c r="D10" i="10"/>
  <c r="D9" i="10"/>
  <c r="D8" i="10"/>
  <c r="E6" i="10"/>
  <c r="E27" i="10" s="1"/>
  <c r="E28" i="10" s="1"/>
  <c r="D4" i="10"/>
  <c r="E70" i="9"/>
  <c r="E71" i="9" s="1"/>
  <c r="E72" i="9" s="1"/>
  <c r="D68" i="9"/>
  <c r="D67" i="9"/>
  <c r="D66" i="9"/>
  <c r="D60" i="9"/>
  <c r="D59" i="9"/>
  <c r="D58" i="9"/>
  <c r="D57" i="9"/>
  <c r="D56" i="9"/>
  <c r="E55" i="9"/>
  <c r="D54" i="9"/>
  <c r="D53" i="9"/>
  <c r="D52" i="9"/>
  <c r="D51" i="9"/>
  <c r="D50" i="9"/>
  <c r="D49" i="9"/>
  <c r="D47" i="9"/>
  <c r="D46" i="9"/>
  <c r="D44" i="9"/>
  <c r="D43" i="9"/>
  <c r="E40" i="9"/>
  <c r="D39" i="9"/>
  <c r="D40" i="9" s="1"/>
  <c r="D38" i="9"/>
  <c r="D37" i="9"/>
  <c r="E35" i="9"/>
  <c r="D34" i="9"/>
  <c r="D33" i="9"/>
  <c r="D32" i="9"/>
  <c r="D31" i="9"/>
  <c r="D30" i="9"/>
  <c r="D29" i="9"/>
  <c r="E26" i="9"/>
  <c r="D25" i="9"/>
  <c r="D24" i="9"/>
  <c r="D26" i="9" s="1"/>
  <c r="D23" i="9"/>
  <c r="D22" i="9"/>
  <c r="E21" i="9"/>
  <c r="D20" i="9"/>
  <c r="E19" i="9"/>
  <c r="D18" i="9"/>
  <c r="D17" i="9"/>
  <c r="D19" i="9" s="1"/>
  <c r="D16" i="9"/>
  <c r="D15" i="9"/>
  <c r="D14" i="9"/>
  <c r="D13" i="9"/>
  <c r="D12" i="9"/>
  <c r="D11" i="9"/>
  <c r="D10" i="9"/>
  <c r="D9" i="9"/>
  <c r="D8" i="9"/>
  <c r="E6" i="9"/>
  <c r="E70" i="8"/>
  <c r="E71" i="8" s="1"/>
  <c r="E72" i="8" s="1"/>
  <c r="D69" i="8"/>
  <c r="D68" i="8"/>
  <c r="D70" i="8" s="1"/>
  <c r="D71" i="8" s="1"/>
  <c r="D72" i="8" s="1"/>
  <c r="D67" i="8"/>
  <c r="D66" i="8"/>
  <c r="D60" i="8"/>
  <c r="D59" i="8"/>
  <c r="D58" i="8"/>
  <c r="D57" i="8"/>
  <c r="D56" i="8"/>
  <c r="E55" i="8"/>
  <c r="E63" i="8" s="1"/>
  <c r="D54" i="8"/>
  <c r="D53" i="8"/>
  <c r="D52" i="8"/>
  <c r="D55" i="8" s="1"/>
  <c r="D51" i="8"/>
  <c r="D50" i="8"/>
  <c r="D49" i="8"/>
  <c r="D48" i="8"/>
  <c r="D47" i="8"/>
  <c r="D46" i="8"/>
  <c r="D45" i="8"/>
  <c r="D44" i="8"/>
  <c r="D43" i="8"/>
  <c r="D42" i="8"/>
  <c r="E40" i="8"/>
  <c r="D39" i="8"/>
  <c r="D38" i="8"/>
  <c r="D37" i="8"/>
  <c r="E35" i="8"/>
  <c r="D34" i="8"/>
  <c r="D33" i="8"/>
  <c r="D32" i="8"/>
  <c r="D31" i="8"/>
  <c r="D30" i="8"/>
  <c r="D29" i="8"/>
  <c r="E26" i="8"/>
  <c r="D25" i="8"/>
  <c r="D24" i="8"/>
  <c r="D26" i="8" s="1"/>
  <c r="D23" i="8"/>
  <c r="D22" i="8"/>
  <c r="E21" i="8"/>
  <c r="E27" i="8" s="1"/>
  <c r="E28" i="8" s="1"/>
  <c r="E19" i="8"/>
  <c r="D18" i="8"/>
  <c r="D17" i="8"/>
  <c r="D16" i="8"/>
  <c r="D15" i="8"/>
  <c r="D14" i="8"/>
  <c r="D13" i="8"/>
  <c r="D12" i="8"/>
  <c r="D11" i="8"/>
  <c r="D10" i="8"/>
  <c r="D9" i="8"/>
  <c r="D8" i="8"/>
  <c r="E6" i="8"/>
  <c r="D4" i="8"/>
  <c r="D6" i="8" s="1"/>
  <c r="E74" i="7"/>
  <c r="E75" i="7" s="1"/>
  <c r="D72" i="7"/>
  <c r="D71" i="7"/>
  <c r="D70" i="7"/>
  <c r="D69" i="7"/>
  <c r="D65" i="7"/>
  <c r="D63" i="7"/>
  <c r="D62" i="7"/>
  <c r="D61" i="7"/>
  <c r="D60" i="7"/>
  <c r="D59" i="7"/>
  <c r="D58" i="7"/>
  <c r="E57" i="7"/>
  <c r="D56" i="7"/>
  <c r="D55" i="7"/>
  <c r="D54" i="7"/>
  <c r="D53" i="7"/>
  <c r="D52" i="7"/>
  <c r="D51" i="7"/>
  <c r="D50" i="7"/>
  <c r="D49" i="7"/>
  <c r="D48" i="7"/>
  <c r="D47" i="7"/>
  <c r="D46" i="7"/>
  <c r="D45" i="7"/>
  <c r="D41" i="7"/>
  <c r="D39" i="7"/>
  <c r="D38" i="7"/>
  <c r="E36" i="7"/>
  <c r="D35" i="7"/>
  <c r="D34" i="7"/>
  <c r="D33" i="7"/>
  <c r="D32" i="7"/>
  <c r="D31" i="7"/>
  <c r="D30" i="7"/>
  <c r="E27" i="7"/>
  <c r="D26" i="7"/>
  <c r="D25" i="7"/>
  <c r="D24" i="7"/>
  <c r="D23" i="7"/>
  <c r="E20" i="7"/>
  <c r="E22" i="7" s="1"/>
  <c r="D19" i="7"/>
  <c r="D18" i="7"/>
  <c r="D20" i="7" s="1"/>
  <c r="D17" i="7"/>
  <c r="D16" i="7"/>
  <c r="D15" i="7"/>
  <c r="D14" i="7"/>
  <c r="D12" i="7"/>
  <c r="D11" i="7"/>
  <c r="D10" i="7"/>
  <c r="D9" i="7"/>
  <c r="D8" i="7"/>
  <c r="E6" i="7"/>
  <c r="D4" i="7"/>
  <c r="E70" i="6"/>
  <c r="E71" i="6" s="1"/>
  <c r="E72" i="6" s="1"/>
  <c r="D69" i="6"/>
  <c r="D68" i="6"/>
  <c r="D67" i="6"/>
  <c r="D66" i="6"/>
  <c r="D62" i="6"/>
  <c r="D61" i="6"/>
  <c r="D60" i="6"/>
  <c r="D59" i="6"/>
  <c r="D58" i="6"/>
  <c r="D56" i="6"/>
  <c r="E55" i="6"/>
  <c r="D54" i="6"/>
  <c r="D53" i="6"/>
  <c r="D52" i="6"/>
  <c r="D51" i="6"/>
  <c r="D50" i="6"/>
  <c r="D49" i="6"/>
  <c r="D48" i="6"/>
  <c r="D47" i="6"/>
  <c r="D46" i="6"/>
  <c r="D45" i="6"/>
  <c r="D44" i="6"/>
  <c r="D43" i="6"/>
  <c r="D42" i="6"/>
  <c r="E40" i="6"/>
  <c r="D39" i="6"/>
  <c r="D38" i="6"/>
  <c r="D37" i="6"/>
  <c r="E35" i="6"/>
  <c r="D34" i="6"/>
  <c r="D33" i="6"/>
  <c r="D32" i="6"/>
  <c r="D31" i="6"/>
  <c r="D30" i="6"/>
  <c r="D29" i="6"/>
  <c r="E26" i="6"/>
  <c r="D25" i="6"/>
  <c r="D26" i="6" s="1"/>
  <c r="D24" i="6"/>
  <c r="D23" i="6"/>
  <c r="D22" i="6"/>
  <c r="E19" i="6"/>
  <c r="E21" i="6" s="1"/>
  <c r="D18" i="6"/>
  <c r="D17" i="6"/>
  <c r="D19" i="6" s="1"/>
  <c r="D16" i="6"/>
  <c r="D15" i="6"/>
  <c r="D14" i="6"/>
  <c r="D13" i="6"/>
  <c r="D12" i="6"/>
  <c r="D11" i="6"/>
  <c r="D10" i="6"/>
  <c r="D9" i="6"/>
  <c r="D8" i="6"/>
  <c r="E6" i="6"/>
  <c r="D69" i="5"/>
  <c r="D68" i="5"/>
  <c r="D67" i="5"/>
  <c r="D63" i="5"/>
  <c r="D61" i="5"/>
  <c r="D60" i="5"/>
  <c r="D59" i="5"/>
  <c r="D57" i="5"/>
  <c r="D53" i="5"/>
  <c r="D52" i="5"/>
  <c r="D51" i="5"/>
  <c r="D50" i="5"/>
  <c r="D49" i="5"/>
  <c r="D48" i="5"/>
  <c r="D47" i="5"/>
  <c r="D46" i="5"/>
  <c r="D45" i="5"/>
  <c r="D44" i="5"/>
  <c r="D43" i="5"/>
  <c r="D40" i="5"/>
  <c r="D39" i="5"/>
  <c r="D37" i="5"/>
  <c r="D33" i="5"/>
  <c r="D32" i="5"/>
  <c r="D31" i="5"/>
  <c r="D30" i="5"/>
  <c r="D29" i="5"/>
  <c r="D24" i="5"/>
  <c r="D23" i="5"/>
  <c r="D22" i="5"/>
  <c r="D18" i="5"/>
  <c r="D17" i="5"/>
  <c r="D16" i="5"/>
  <c r="D15" i="5"/>
  <c r="D14" i="5"/>
  <c r="D13" i="5"/>
  <c r="D12" i="5"/>
  <c r="D11" i="5"/>
  <c r="D10" i="5"/>
  <c r="D8" i="5"/>
  <c r="E70" i="4"/>
  <c r="E71" i="4" s="1"/>
  <c r="E72" i="4" s="1"/>
  <c r="D68" i="4"/>
  <c r="D67" i="4"/>
  <c r="D66" i="4"/>
  <c r="D62" i="4"/>
  <c r="D60" i="4"/>
  <c r="D59" i="4"/>
  <c r="D57" i="4"/>
  <c r="D56" i="4"/>
  <c r="E63" i="4"/>
  <c r="D54" i="4"/>
  <c r="D53" i="4"/>
  <c r="D52" i="4"/>
  <c r="D51" i="4"/>
  <c r="D50" i="4"/>
  <c r="D49" i="4"/>
  <c r="D47" i="4"/>
  <c r="D46" i="4"/>
  <c r="D45" i="4"/>
  <c r="D44" i="4"/>
  <c r="D43" i="4"/>
  <c r="E40" i="4"/>
  <c r="D39" i="4"/>
  <c r="D38" i="4"/>
  <c r="D37" i="4"/>
  <c r="E35" i="4"/>
  <c r="D34" i="4"/>
  <c r="D33" i="4"/>
  <c r="D32" i="4"/>
  <c r="D31" i="4"/>
  <c r="D30" i="4"/>
  <c r="D35" i="4" s="1"/>
  <c r="D29" i="4"/>
  <c r="E26" i="4"/>
  <c r="D25" i="4"/>
  <c r="D24" i="4"/>
  <c r="D23" i="4"/>
  <c r="D22" i="4"/>
  <c r="E19" i="4"/>
  <c r="E21" i="4" s="1"/>
  <c r="D18" i="4"/>
  <c r="D17" i="4"/>
  <c r="D16" i="4"/>
  <c r="D15" i="4"/>
  <c r="D14" i="4"/>
  <c r="D13" i="4"/>
  <c r="D12" i="4"/>
  <c r="D11" i="4"/>
  <c r="D10" i="4"/>
  <c r="D9" i="4"/>
  <c r="D8" i="4"/>
  <c r="E6" i="4"/>
  <c r="E73" i="3"/>
  <c r="E74" i="3" s="1"/>
  <c r="E75" i="3" s="1"/>
  <c r="D71" i="3"/>
  <c r="D70" i="3"/>
  <c r="D69" i="3"/>
  <c r="D65" i="3"/>
  <c r="D63" i="3"/>
  <c r="D61" i="3"/>
  <c r="D60" i="3"/>
  <c r="D57" i="3"/>
  <c r="D56" i="3"/>
  <c r="D55" i="3"/>
  <c r="D54" i="3"/>
  <c r="D53" i="3"/>
  <c r="D52" i="3"/>
  <c r="D50" i="3"/>
  <c r="D49" i="3"/>
  <c r="D48" i="3"/>
  <c r="D47" i="3"/>
  <c r="D46" i="3"/>
  <c r="D42" i="3"/>
  <c r="D41" i="3"/>
  <c r="D39" i="3"/>
  <c r="E37" i="3"/>
  <c r="D36" i="3"/>
  <c r="D35" i="3"/>
  <c r="D34" i="3"/>
  <c r="D33" i="3"/>
  <c r="D32" i="3"/>
  <c r="D31" i="3"/>
  <c r="E28" i="3"/>
  <c r="D27" i="3"/>
  <c r="D26" i="3"/>
  <c r="D25" i="3"/>
  <c r="D24" i="3"/>
  <c r="E21" i="3"/>
  <c r="E23" i="3" s="1"/>
  <c r="D20" i="3"/>
  <c r="D19" i="3"/>
  <c r="D18" i="3"/>
  <c r="D17" i="3"/>
  <c r="D16" i="3"/>
  <c r="D15" i="3"/>
  <c r="D13" i="3"/>
  <c r="D12" i="3"/>
  <c r="D11" i="3"/>
  <c r="D10" i="3"/>
  <c r="D9" i="3"/>
  <c r="E6" i="3"/>
  <c r="D4" i="3"/>
  <c r="D70" i="2"/>
  <c r="D69" i="2"/>
  <c r="D68" i="2"/>
  <c r="D64" i="2"/>
  <c r="D62" i="2"/>
  <c r="D60" i="2"/>
  <c r="D59" i="2"/>
  <c r="D56" i="2"/>
  <c r="D55" i="2"/>
  <c r="D54" i="2"/>
  <c r="D52" i="2"/>
  <c r="D50" i="2"/>
  <c r="D49" i="2"/>
  <c r="D47" i="2"/>
  <c r="D46" i="2"/>
  <c r="D45" i="2"/>
  <c r="D41" i="2"/>
  <c r="D39" i="2"/>
  <c r="D38" i="2"/>
  <c r="D35" i="2"/>
  <c r="D34" i="2"/>
  <c r="D33" i="2"/>
  <c r="D32" i="2"/>
  <c r="D31" i="2"/>
  <c r="D30" i="2"/>
  <c r="D26" i="2"/>
  <c r="D25" i="2"/>
  <c r="D24" i="2"/>
  <c r="D23" i="2"/>
  <c r="D19" i="2"/>
  <c r="D18" i="2"/>
  <c r="D17" i="2"/>
  <c r="D14" i="2"/>
  <c r="D13" i="2"/>
  <c r="D12" i="2"/>
  <c r="D11" i="2"/>
  <c r="D10" i="2"/>
  <c r="D9" i="2"/>
  <c r="D8" i="2"/>
  <c r="C70" i="11"/>
  <c r="C71" i="11" s="1"/>
  <c r="C72" i="11" s="1"/>
  <c r="B70" i="11"/>
  <c r="B71" i="11" s="1"/>
  <c r="B72" i="11" s="1"/>
  <c r="D61" i="11"/>
  <c r="D57" i="11"/>
  <c r="C55" i="11"/>
  <c r="B55" i="11"/>
  <c r="B63" i="11" s="1"/>
  <c r="D51" i="11"/>
  <c r="D49" i="11"/>
  <c r="D48" i="11"/>
  <c r="D42" i="11"/>
  <c r="C40" i="11"/>
  <c r="B40" i="11"/>
  <c r="B35" i="11"/>
  <c r="D30" i="11"/>
  <c r="C26" i="11"/>
  <c r="B26" i="11"/>
  <c r="C19" i="11"/>
  <c r="B19" i="11"/>
  <c r="B21" i="11" s="1"/>
  <c r="D15" i="11"/>
  <c r="B6" i="11"/>
  <c r="C6" i="11"/>
  <c r="C70" i="10"/>
  <c r="C71" i="10" s="1"/>
  <c r="C72" i="10" s="1"/>
  <c r="B70" i="10"/>
  <c r="B71" i="10" s="1"/>
  <c r="B72" i="10" s="1"/>
  <c r="D61" i="10"/>
  <c r="C55" i="10"/>
  <c r="B55" i="10"/>
  <c r="C40" i="10"/>
  <c r="B40" i="10"/>
  <c r="C35" i="10"/>
  <c r="B35" i="10"/>
  <c r="C26" i="10"/>
  <c r="B26" i="10"/>
  <c r="C19" i="10"/>
  <c r="C21" i="10" s="1"/>
  <c r="B19" i="10"/>
  <c r="B21" i="10" s="1"/>
  <c r="C6" i="10"/>
  <c r="B70" i="9"/>
  <c r="B71" i="9" s="1"/>
  <c r="B72" i="9" s="1"/>
  <c r="C70" i="9"/>
  <c r="C71" i="9" s="1"/>
  <c r="C72" i="9" s="1"/>
  <c r="D62" i="9"/>
  <c r="D61" i="9"/>
  <c r="C55" i="9"/>
  <c r="B55" i="9"/>
  <c r="D48" i="9"/>
  <c r="D45" i="9"/>
  <c r="D42" i="9"/>
  <c r="C40" i="9"/>
  <c r="B40" i="9"/>
  <c r="C35" i="9"/>
  <c r="B35" i="9"/>
  <c r="C26" i="9"/>
  <c r="B26" i="9"/>
  <c r="C19" i="9"/>
  <c r="C21" i="9" s="1"/>
  <c r="B19" i="9"/>
  <c r="B21" i="9" s="1"/>
  <c r="B6" i="9"/>
  <c r="C6" i="9"/>
  <c r="C70" i="8"/>
  <c r="C71" i="8" s="1"/>
  <c r="C72" i="8" s="1"/>
  <c r="B70" i="8"/>
  <c r="B71" i="8" s="1"/>
  <c r="B72" i="8" s="1"/>
  <c r="D62" i="8"/>
  <c r="D61" i="8"/>
  <c r="C55" i="8"/>
  <c r="B55" i="8"/>
  <c r="C40" i="8"/>
  <c r="B40" i="8"/>
  <c r="C35" i="8"/>
  <c r="B35" i="8"/>
  <c r="C26" i="8"/>
  <c r="B26" i="8"/>
  <c r="D20" i="8"/>
  <c r="C19" i="8"/>
  <c r="C21" i="8" s="1"/>
  <c r="B19" i="8"/>
  <c r="B21" i="8" s="1"/>
  <c r="C6" i="8"/>
  <c r="B6" i="8"/>
  <c r="C73" i="7"/>
  <c r="C74" i="7" s="1"/>
  <c r="C75" i="7" s="1"/>
  <c r="B73" i="7"/>
  <c r="B74" i="7" s="1"/>
  <c r="B75" i="7" s="1"/>
  <c r="C57" i="7"/>
  <c r="C66" i="7" s="1"/>
  <c r="B57" i="7"/>
  <c r="D44" i="7"/>
  <c r="C36" i="7"/>
  <c r="B36" i="7"/>
  <c r="C27" i="7"/>
  <c r="B27" i="7"/>
  <c r="C20" i="7"/>
  <c r="C22" i="7" s="1"/>
  <c r="B20" i="7"/>
  <c r="B22" i="7" s="1"/>
  <c r="C6" i="7"/>
  <c r="B6" i="7"/>
  <c r="C70" i="6"/>
  <c r="C71" i="6" s="1"/>
  <c r="C72" i="6" s="1"/>
  <c r="B70" i="6"/>
  <c r="B71" i="6" s="1"/>
  <c r="B72" i="6" s="1"/>
  <c r="D57" i="6"/>
  <c r="C55" i="6"/>
  <c r="C63" i="6" s="1"/>
  <c r="B55" i="6"/>
  <c r="C40" i="6"/>
  <c r="B40" i="6"/>
  <c r="C35" i="6"/>
  <c r="B35" i="6"/>
  <c r="C26" i="6"/>
  <c r="B26" i="6"/>
  <c r="C19" i="6"/>
  <c r="C21" i="6" s="1"/>
  <c r="B19" i="6"/>
  <c r="B21" i="6" s="1"/>
  <c r="C6" i="6"/>
  <c r="B6" i="6"/>
  <c r="E71" i="5"/>
  <c r="E72" i="5" s="1"/>
  <c r="E73" i="5" s="1"/>
  <c r="E56" i="5"/>
  <c r="E35" i="5"/>
  <c r="E26" i="5"/>
  <c r="E19" i="5"/>
  <c r="E21" i="5" s="1"/>
  <c r="E6" i="5"/>
  <c r="E63" i="6" l="1"/>
  <c r="D70" i="6"/>
  <c r="D71" i="6" s="1"/>
  <c r="D72" i="6" s="1"/>
  <c r="D55" i="6"/>
  <c r="E27" i="6"/>
  <c r="E63" i="23"/>
  <c r="E27" i="12"/>
  <c r="E63" i="11"/>
  <c r="E66" i="7"/>
  <c r="D42" i="7"/>
  <c r="E29" i="24"/>
  <c r="E66" i="24" s="1"/>
  <c r="E74" i="24" s="1"/>
  <c r="B65" i="24"/>
  <c r="D71" i="14"/>
  <c r="D72" i="14" s="1"/>
  <c r="D73" i="14" s="1"/>
  <c r="E64" i="14"/>
  <c r="D6" i="10"/>
  <c r="E63" i="17"/>
  <c r="E64" i="17" s="1"/>
  <c r="D55" i="16"/>
  <c r="D63" i="16" s="1"/>
  <c r="D64" i="16" s="1"/>
  <c r="D63" i="11"/>
  <c r="D64" i="11" s="1"/>
  <c r="E63" i="9"/>
  <c r="D22" i="7"/>
  <c r="D6" i="7"/>
  <c r="D6" i="3"/>
  <c r="D28" i="3"/>
  <c r="D21" i="3"/>
  <c r="D23" i="3" s="1"/>
  <c r="E63" i="26"/>
  <c r="E64" i="10"/>
  <c r="E65" i="10" s="1"/>
  <c r="E73" i="10" s="1"/>
  <c r="E64" i="5"/>
  <c r="E65" i="5" s="1"/>
  <c r="C21" i="18"/>
  <c r="E27" i="11"/>
  <c r="D73" i="7"/>
  <c r="D74" i="7" s="1"/>
  <c r="D75" i="7" s="1"/>
  <c r="C28" i="24"/>
  <c r="C29" i="24" s="1"/>
  <c r="D71" i="24"/>
  <c r="D72" i="24" s="1"/>
  <c r="D73" i="24" s="1"/>
  <c r="C65" i="24"/>
  <c r="D56" i="24"/>
  <c r="D64" i="24" s="1"/>
  <c r="B28" i="24"/>
  <c r="B29" i="24" s="1"/>
  <c r="B66" i="24" s="1"/>
  <c r="B74" i="24" s="1"/>
  <c r="D41" i="24"/>
  <c r="D21" i="23"/>
  <c r="D55" i="23"/>
  <c r="D4" i="23"/>
  <c r="D6" i="23" s="1"/>
  <c r="D27" i="23" s="1"/>
  <c r="D28" i="23" s="1"/>
  <c r="E27" i="23"/>
  <c r="D26" i="23"/>
  <c r="D4" i="22"/>
  <c r="D6" i="22" s="1"/>
  <c r="E27" i="22"/>
  <c r="D26" i="22"/>
  <c r="D21" i="22"/>
  <c r="E64" i="22"/>
  <c r="D55" i="22"/>
  <c r="D63" i="22" s="1"/>
  <c r="D64" i="22" s="1"/>
  <c r="D71" i="21"/>
  <c r="D72" i="21" s="1"/>
  <c r="D63" i="21"/>
  <c r="D18" i="21"/>
  <c r="D19" i="21" s="1"/>
  <c r="D21" i="21" s="1"/>
  <c r="D27" i="21" s="1"/>
  <c r="D28" i="21" s="1"/>
  <c r="E64" i="21"/>
  <c r="E65" i="21" s="1"/>
  <c r="E73" i="21" s="1"/>
  <c r="D35" i="21"/>
  <c r="D4" i="19"/>
  <c r="D6" i="19" s="1"/>
  <c r="D21" i="19"/>
  <c r="E27" i="19"/>
  <c r="E28" i="19" s="1"/>
  <c r="D70" i="19"/>
  <c r="D71" i="19" s="1"/>
  <c r="D72" i="19" s="1"/>
  <c r="E64" i="19"/>
  <c r="D55" i="19"/>
  <c r="D63" i="19" s="1"/>
  <c r="D64" i="19" s="1"/>
  <c r="E27" i="17"/>
  <c r="D21" i="17"/>
  <c r="D35" i="17"/>
  <c r="D44" i="17"/>
  <c r="D63" i="17" s="1"/>
  <c r="D64" i="17" s="1"/>
  <c r="D69" i="17"/>
  <c r="D70" i="17" s="1"/>
  <c r="D71" i="17" s="1"/>
  <c r="D72" i="17" s="1"/>
  <c r="D4" i="17"/>
  <c r="D6" i="17" s="1"/>
  <c r="D27" i="17" s="1"/>
  <c r="D28" i="17" s="1"/>
  <c r="D40" i="16"/>
  <c r="D35" i="16"/>
  <c r="D71" i="16"/>
  <c r="D72" i="16" s="1"/>
  <c r="E27" i="16"/>
  <c r="E28" i="16" s="1"/>
  <c r="D19" i="16"/>
  <c r="D19" i="15"/>
  <c r="D21" i="15"/>
  <c r="D35" i="15"/>
  <c r="D63" i="15"/>
  <c r="D4" i="14"/>
  <c r="D6" i="14" s="1"/>
  <c r="D27" i="14"/>
  <c r="D36" i="14"/>
  <c r="E28" i="14"/>
  <c r="D56" i="14"/>
  <c r="D64" i="14" s="1"/>
  <c r="D65" i="14" s="1"/>
  <c r="D26" i="13"/>
  <c r="D19" i="13"/>
  <c r="D35" i="13"/>
  <c r="D26" i="12"/>
  <c r="D21" i="12"/>
  <c r="D27" i="12" s="1"/>
  <c r="D28" i="12" s="1"/>
  <c r="E64" i="12"/>
  <c r="D35" i="11"/>
  <c r="D40" i="11"/>
  <c r="D4" i="11"/>
  <c r="D6" i="11" s="1"/>
  <c r="D71" i="11"/>
  <c r="D72" i="11" s="1"/>
  <c r="D35" i="10"/>
  <c r="D19" i="10"/>
  <c r="D40" i="10"/>
  <c r="D21" i="9"/>
  <c r="D55" i="9"/>
  <c r="D35" i="9"/>
  <c r="D4" i="9"/>
  <c r="D6" i="9" s="1"/>
  <c r="D27" i="9" s="1"/>
  <c r="D28" i="9" s="1"/>
  <c r="E27" i="9"/>
  <c r="E28" i="9" s="1"/>
  <c r="D69" i="9"/>
  <c r="D70" i="9" s="1"/>
  <c r="D71" i="9" s="1"/>
  <c r="D72" i="9" s="1"/>
  <c r="D63" i="8"/>
  <c r="D64" i="8" s="1"/>
  <c r="D35" i="8"/>
  <c r="D21" i="8"/>
  <c r="D19" i="8"/>
  <c r="D40" i="8"/>
  <c r="E64" i="8"/>
  <c r="E28" i="7"/>
  <c r="D27" i="7"/>
  <c r="D28" i="7" s="1"/>
  <c r="D29" i="7" s="1"/>
  <c r="D36" i="7"/>
  <c r="D57" i="7"/>
  <c r="D66" i="7" s="1"/>
  <c r="D4" i="6"/>
  <c r="D6" i="6" s="1"/>
  <c r="D27" i="6" s="1"/>
  <c r="D28" i="6" s="1"/>
  <c r="D21" i="6"/>
  <c r="D63" i="6"/>
  <c r="D35" i="6"/>
  <c r="D40" i="6"/>
  <c r="D19" i="5"/>
  <c r="D55" i="4"/>
  <c r="D40" i="4"/>
  <c r="D58" i="3"/>
  <c r="D35" i="26"/>
  <c r="D40" i="26"/>
  <c r="D55" i="26"/>
  <c r="D71" i="26"/>
  <c r="D72" i="26" s="1"/>
  <c r="D26" i="26"/>
  <c r="C27" i="26"/>
  <c r="C28" i="26" s="1"/>
  <c r="C65" i="26" s="1"/>
  <c r="C73" i="26" s="1"/>
  <c r="D21" i="26"/>
  <c r="D27" i="26"/>
  <c r="D28" i="26" s="1"/>
  <c r="D63" i="26"/>
  <c r="D36" i="24"/>
  <c r="D28" i="24"/>
  <c r="D29" i="24" s="1"/>
  <c r="D63" i="23"/>
  <c r="D64" i="23" s="1"/>
  <c r="C27" i="23"/>
  <c r="C28" i="23" s="1"/>
  <c r="B64" i="23"/>
  <c r="B27" i="23"/>
  <c r="B28" i="23" s="1"/>
  <c r="C64" i="23"/>
  <c r="C64" i="22"/>
  <c r="B27" i="22"/>
  <c r="B28" i="22" s="1"/>
  <c r="C27" i="22"/>
  <c r="C28" i="22" s="1"/>
  <c r="B64" i="22"/>
  <c r="B64" i="21"/>
  <c r="C63" i="21"/>
  <c r="C64" i="21" s="1"/>
  <c r="C27" i="21"/>
  <c r="C28" i="21" s="1"/>
  <c r="B27" i="21"/>
  <c r="B28" i="21" s="1"/>
  <c r="B63" i="19"/>
  <c r="B64" i="19" s="1"/>
  <c r="C27" i="19"/>
  <c r="C28" i="19" s="1"/>
  <c r="B27" i="19"/>
  <c r="B28" i="19" s="1"/>
  <c r="C64" i="19"/>
  <c r="C27" i="17"/>
  <c r="C28" i="17" s="1"/>
  <c r="B27" i="17"/>
  <c r="B28" i="17" s="1"/>
  <c r="C63" i="17"/>
  <c r="C64" i="17" s="1"/>
  <c r="B78" i="18"/>
  <c r="B79" i="18" s="1"/>
  <c r="B40" i="18"/>
  <c r="B21" i="18"/>
  <c r="B47" i="18"/>
  <c r="B70" i="18"/>
  <c r="B5" i="18"/>
  <c r="B64" i="17"/>
  <c r="D21" i="16"/>
  <c r="D27" i="16"/>
  <c r="D28" i="16" s="1"/>
  <c r="E64" i="16"/>
  <c r="E65" i="16" s="1"/>
  <c r="E73" i="16" s="1"/>
  <c r="C63" i="16"/>
  <c r="C64" i="16" s="1"/>
  <c r="C27" i="16"/>
  <c r="C28" i="16" s="1"/>
  <c r="B27" i="16"/>
  <c r="B28" i="16" s="1"/>
  <c r="B64" i="16"/>
  <c r="D27" i="15"/>
  <c r="D28" i="15" s="1"/>
  <c r="E27" i="15"/>
  <c r="E28" i="15" s="1"/>
  <c r="E64" i="15"/>
  <c r="C63" i="15"/>
  <c r="C64" i="15" s="1"/>
  <c r="B27" i="15"/>
  <c r="B28" i="15" s="1"/>
  <c r="B64" i="15"/>
  <c r="C27" i="15"/>
  <c r="C28" i="15" s="1"/>
  <c r="C28" i="14"/>
  <c r="C29" i="14" s="1"/>
  <c r="B28" i="14"/>
  <c r="B29" i="14" s="1"/>
  <c r="C64" i="14"/>
  <c r="C65" i="14" s="1"/>
  <c r="B64" i="14"/>
  <c r="B65" i="14" s="1"/>
  <c r="D21" i="13"/>
  <c r="D63" i="13"/>
  <c r="D4" i="13"/>
  <c r="D6" i="13" s="1"/>
  <c r="D40" i="13"/>
  <c r="D71" i="13"/>
  <c r="D72" i="13" s="1"/>
  <c r="E27" i="13"/>
  <c r="E28" i="13" s="1"/>
  <c r="E64" i="13"/>
  <c r="B63" i="13"/>
  <c r="B64" i="13" s="1"/>
  <c r="C27" i="13"/>
  <c r="C28" i="13" s="1"/>
  <c r="C64" i="13"/>
  <c r="B27" i="13"/>
  <c r="B28" i="13" s="1"/>
  <c r="D63" i="12"/>
  <c r="D64" i="12" s="1"/>
  <c r="B63" i="12"/>
  <c r="B64" i="12" s="1"/>
  <c r="C27" i="12"/>
  <c r="C28" i="12" s="1"/>
  <c r="C64" i="12"/>
  <c r="B27" i="12"/>
  <c r="B28" i="12" s="1"/>
  <c r="D21" i="11"/>
  <c r="D63" i="10"/>
  <c r="D64" i="10" s="1"/>
  <c r="D21" i="10"/>
  <c r="D27" i="10" s="1"/>
  <c r="D28" i="10" s="1"/>
  <c r="D37" i="3"/>
  <c r="D63" i="9"/>
  <c r="D64" i="9" s="1"/>
  <c r="D27" i="8"/>
  <c r="D28" i="8" s="1"/>
  <c r="D19" i="4"/>
  <c r="E64" i="4"/>
  <c r="D26" i="4"/>
  <c r="D21" i="4"/>
  <c r="E27" i="4"/>
  <c r="E29" i="3"/>
  <c r="E67" i="3"/>
  <c r="C35" i="11"/>
  <c r="B64" i="11"/>
  <c r="C21" i="11"/>
  <c r="C27" i="11" s="1"/>
  <c r="C28" i="11" s="1"/>
  <c r="C63" i="11"/>
  <c r="B27" i="11"/>
  <c r="B28" i="11" s="1"/>
  <c r="C63" i="10"/>
  <c r="C64" i="10" s="1"/>
  <c r="B63" i="10"/>
  <c r="B64" i="10" s="1"/>
  <c r="C27" i="10"/>
  <c r="C28" i="10" s="1"/>
  <c r="B6" i="10"/>
  <c r="B27" i="10" s="1"/>
  <c r="B28" i="10" s="1"/>
  <c r="B27" i="9"/>
  <c r="B28" i="9" s="1"/>
  <c r="B63" i="9"/>
  <c r="B64" i="9" s="1"/>
  <c r="C27" i="9"/>
  <c r="C28" i="9" s="1"/>
  <c r="C63" i="9"/>
  <c r="C64" i="9" s="1"/>
  <c r="B27" i="8"/>
  <c r="B28" i="8" s="1"/>
  <c r="B63" i="8"/>
  <c r="B64" i="8" s="1"/>
  <c r="C63" i="8"/>
  <c r="C64" i="8" s="1"/>
  <c r="C27" i="8"/>
  <c r="C28" i="8" s="1"/>
  <c r="B66" i="7"/>
  <c r="B67" i="7" s="1"/>
  <c r="B28" i="7"/>
  <c r="B29" i="7" s="1"/>
  <c r="C28" i="7"/>
  <c r="C29" i="7" s="1"/>
  <c r="C67" i="7"/>
  <c r="B63" i="6"/>
  <c r="B64" i="6" s="1"/>
  <c r="E27" i="5"/>
  <c r="C64" i="6"/>
  <c r="B27" i="6"/>
  <c r="B28" i="6" s="1"/>
  <c r="C27" i="6"/>
  <c r="C28" i="6" s="1"/>
  <c r="E64" i="23" l="1"/>
  <c r="E97" i="18"/>
  <c r="D64" i="6"/>
  <c r="D65" i="6" s="1"/>
  <c r="D73" i="6" s="1"/>
  <c r="E64" i="6"/>
  <c r="E28" i="6"/>
  <c r="E65" i="6" s="1"/>
  <c r="E73" i="6" s="1"/>
  <c r="E28" i="22"/>
  <c r="E65" i="22" s="1"/>
  <c r="E73" i="22" s="1"/>
  <c r="E28" i="12"/>
  <c r="E65" i="12" s="1"/>
  <c r="E73" i="12" s="1"/>
  <c r="E64" i="11"/>
  <c r="D65" i="24"/>
  <c r="B65" i="23"/>
  <c r="B73" i="23" s="1"/>
  <c r="E28" i="23"/>
  <c r="E65" i="23" s="1"/>
  <c r="E73" i="23" s="1"/>
  <c r="E28" i="17"/>
  <c r="E65" i="17" s="1"/>
  <c r="E73" i="17" s="1"/>
  <c r="B65" i="15"/>
  <c r="B73" i="15" s="1"/>
  <c r="E29" i="14"/>
  <c r="E65" i="14"/>
  <c r="D64" i="13"/>
  <c r="E28" i="11"/>
  <c r="E65" i="11" s="1"/>
  <c r="E73" i="11" s="1"/>
  <c r="C66" i="24"/>
  <c r="C74" i="24" s="1"/>
  <c r="D27" i="22"/>
  <c r="D28" i="22" s="1"/>
  <c r="D65" i="22" s="1"/>
  <c r="D73" i="22" s="1"/>
  <c r="D64" i="21"/>
  <c r="D65" i="21" s="1"/>
  <c r="D73" i="21" s="1"/>
  <c r="D65" i="17"/>
  <c r="D73" i="17" s="1"/>
  <c r="D65" i="16"/>
  <c r="D73" i="16" s="1"/>
  <c r="D27" i="11"/>
  <c r="D28" i="11" s="1"/>
  <c r="D65" i="11" s="1"/>
  <c r="D73" i="11" s="1"/>
  <c r="E64" i="9"/>
  <c r="E65" i="9" s="1"/>
  <c r="E73" i="9" s="1"/>
  <c r="B65" i="9"/>
  <c r="B73" i="9" s="1"/>
  <c r="E29" i="7"/>
  <c r="E28" i="4"/>
  <c r="E65" i="4" s="1"/>
  <c r="E73" i="4" s="1"/>
  <c r="D29" i="3"/>
  <c r="D30" i="3" s="1"/>
  <c r="E64" i="26"/>
  <c r="E65" i="26" s="1"/>
  <c r="E73" i="26" s="1"/>
  <c r="E30" i="3"/>
  <c r="E68" i="3" s="1"/>
  <c r="E76" i="3" s="1"/>
  <c r="E67" i="7"/>
  <c r="E68" i="7" s="1"/>
  <c r="E65" i="8"/>
  <c r="E73" i="8" s="1"/>
  <c r="C34" i="18"/>
  <c r="C40" i="18" s="1"/>
  <c r="E98" i="18" s="1"/>
  <c r="I98" i="18" s="1"/>
  <c r="E28" i="5"/>
  <c r="E66" i="5" s="1"/>
  <c r="E74" i="5" s="1"/>
  <c r="D67" i="7"/>
  <c r="D68" i="7" s="1"/>
  <c r="D76" i="7" s="1"/>
  <c r="E65" i="19"/>
  <c r="E73" i="19" s="1"/>
  <c r="D27" i="19"/>
  <c r="D28" i="19" s="1"/>
  <c r="D65" i="19" s="1"/>
  <c r="D73" i="19" s="1"/>
  <c r="D64" i="15"/>
  <c r="D65" i="15" s="1"/>
  <c r="D73" i="15" s="1"/>
  <c r="D28" i="14"/>
  <c r="D29" i="14" s="1"/>
  <c r="D66" i="14" s="1"/>
  <c r="D74" i="14" s="1"/>
  <c r="D27" i="13"/>
  <c r="D28" i="13" s="1"/>
  <c r="D65" i="13" s="1"/>
  <c r="D73" i="13" s="1"/>
  <c r="D65" i="10"/>
  <c r="D73" i="10" s="1"/>
  <c r="C65" i="10"/>
  <c r="C73" i="10" s="1"/>
  <c r="C65" i="8"/>
  <c r="D65" i="8"/>
  <c r="D73" i="8" s="1"/>
  <c r="B65" i="8"/>
  <c r="B73" i="8" s="1"/>
  <c r="D64" i="26"/>
  <c r="D65" i="26" s="1"/>
  <c r="D73" i="26" s="1"/>
  <c r="D66" i="24"/>
  <c r="D74" i="24" s="1"/>
  <c r="D65" i="23"/>
  <c r="D73" i="23" s="1"/>
  <c r="C65" i="23"/>
  <c r="C73" i="23" s="1"/>
  <c r="C65" i="22"/>
  <c r="C73" i="22" s="1"/>
  <c r="B65" i="22"/>
  <c r="B73" i="22" s="1"/>
  <c r="B65" i="21"/>
  <c r="B73" i="21" s="1"/>
  <c r="C65" i="21"/>
  <c r="C73" i="21" s="1"/>
  <c r="B65" i="19"/>
  <c r="B73" i="19" s="1"/>
  <c r="C65" i="19"/>
  <c r="C73" i="19" s="1"/>
  <c r="C65" i="17"/>
  <c r="C73" i="17" s="1"/>
  <c r="B65" i="17"/>
  <c r="B73" i="17" s="1"/>
  <c r="B28" i="18"/>
  <c r="B29" i="18" s="1"/>
  <c r="B71" i="18"/>
  <c r="C65" i="16"/>
  <c r="C73" i="16" s="1"/>
  <c r="B65" i="16"/>
  <c r="B73" i="16" s="1"/>
  <c r="E65" i="15"/>
  <c r="E73" i="15" s="1"/>
  <c r="C65" i="15"/>
  <c r="C73" i="15" s="1"/>
  <c r="C66" i="14"/>
  <c r="C74" i="14" s="1"/>
  <c r="B66" i="14"/>
  <c r="B74" i="14" s="1"/>
  <c r="E65" i="13"/>
  <c r="E73" i="13" s="1"/>
  <c r="C65" i="13"/>
  <c r="C73" i="13" s="1"/>
  <c r="B65" i="13"/>
  <c r="B73" i="13" s="1"/>
  <c r="D65" i="12"/>
  <c r="D73" i="12" s="1"/>
  <c r="B65" i="12"/>
  <c r="B73" i="12" s="1"/>
  <c r="C65" i="12"/>
  <c r="C73" i="12" s="1"/>
  <c r="D65" i="9"/>
  <c r="D73" i="9" s="1"/>
  <c r="B65" i="11"/>
  <c r="B73" i="11" s="1"/>
  <c r="C64" i="11"/>
  <c r="C65" i="11" s="1"/>
  <c r="C73" i="11" s="1"/>
  <c r="B65" i="10"/>
  <c r="B73" i="10" s="1"/>
  <c r="C65" i="9"/>
  <c r="C73" i="9" s="1"/>
  <c r="C73" i="8"/>
  <c r="B68" i="7"/>
  <c r="B76" i="7" s="1"/>
  <c r="C68" i="7"/>
  <c r="C76" i="7" s="1"/>
  <c r="C65" i="6"/>
  <c r="C73" i="6" s="1"/>
  <c r="B65" i="6"/>
  <c r="B73" i="6" s="1"/>
  <c r="C62" i="18" l="1"/>
  <c r="E66" i="14"/>
  <c r="E74" i="14" s="1"/>
  <c r="E76" i="7"/>
  <c r="B72" i="18"/>
  <c r="B80" i="18" s="1"/>
  <c r="C70" i="18" l="1"/>
  <c r="I101" i="18" s="1"/>
  <c r="F97" i="18"/>
  <c r="I97" i="18" s="1"/>
  <c r="D57" i="2"/>
  <c r="D36" i="2"/>
  <c r="D27" i="2"/>
  <c r="D20" i="2"/>
  <c r="D25" i="5"/>
  <c r="D26" i="5" s="1"/>
  <c r="C71" i="5"/>
  <c r="C72" i="5" s="1"/>
  <c r="C73" i="5" s="1"/>
  <c r="D62" i="5"/>
  <c r="D58" i="5"/>
  <c r="C56" i="5"/>
  <c r="C64" i="5" s="1"/>
  <c r="D55" i="5"/>
  <c r="D54" i="5"/>
  <c r="C35" i="5"/>
  <c r="C26" i="5"/>
  <c r="C19" i="5"/>
  <c r="C21" i="5" s="1"/>
  <c r="B19" i="5"/>
  <c r="D9" i="5"/>
  <c r="D21" i="5" s="1"/>
  <c r="C6" i="5"/>
  <c r="C6" i="4"/>
  <c r="C19" i="4"/>
  <c r="C21" i="4" s="1"/>
  <c r="C26" i="4"/>
  <c r="C35" i="4"/>
  <c r="C40" i="4"/>
  <c r="C55" i="4"/>
  <c r="C63" i="4" s="1"/>
  <c r="C69" i="4"/>
  <c r="B70" i="4"/>
  <c r="B71" i="4" s="1"/>
  <c r="B72" i="4" s="1"/>
  <c r="D61" i="4"/>
  <c r="D58" i="4"/>
  <c r="B55" i="4"/>
  <c r="D48" i="4"/>
  <c r="D42" i="4"/>
  <c r="B40" i="4"/>
  <c r="B35" i="4"/>
  <c r="B26" i="4"/>
  <c r="B19" i="4"/>
  <c r="B21" i="4" s="1"/>
  <c r="D56" i="5" l="1"/>
  <c r="D64" i="5" s="1"/>
  <c r="E101" i="18"/>
  <c r="E102" i="18" s="1"/>
  <c r="C28" i="18"/>
  <c r="C29" i="18" s="1"/>
  <c r="F102" i="18"/>
  <c r="I102" i="18"/>
  <c r="C71" i="18"/>
  <c r="B71" i="5"/>
  <c r="B72" i="5" s="1"/>
  <c r="B73" i="5" s="1"/>
  <c r="D70" i="5"/>
  <c r="D71" i="5" s="1"/>
  <c r="D72" i="5" s="1"/>
  <c r="D73" i="5" s="1"/>
  <c r="B6" i="5"/>
  <c r="D4" i="5"/>
  <c r="D6" i="5" s="1"/>
  <c r="D27" i="5" s="1"/>
  <c r="D28" i="5" s="1"/>
  <c r="B35" i="5"/>
  <c r="D34" i="5"/>
  <c r="D35" i="5" s="1"/>
  <c r="C70" i="4"/>
  <c r="C71" i="4" s="1"/>
  <c r="C72" i="4" s="1"/>
  <c r="D69" i="4"/>
  <c r="D70" i="4" s="1"/>
  <c r="D71" i="4" s="1"/>
  <c r="D72" i="4" s="1"/>
  <c r="D63" i="4"/>
  <c r="D64" i="4" s="1"/>
  <c r="B6" i="4"/>
  <c r="B27" i="4" s="1"/>
  <c r="B28" i="4" s="1"/>
  <c r="B65" i="4" s="1"/>
  <c r="D4" i="4"/>
  <c r="D6" i="4" s="1"/>
  <c r="D27" i="4" s="1"/>
  <c r="D28" i="4" s="1"/>
  <c r="C27" i="5"/>
  <c r="C28" i="5" s="1"/>
  <c r="B21" i="5"/>
  <c r="C65" i="5"/>
  <c r="B56" i="5"/>
  <c r="B26" i="5"/>
  <c r="C64" i="4"/>
  <c r="C27" i="4"/>
  <c r="C28" i="4" s="1"/>
  <c r="B63" i="4"/>
  <c r="B64" i="4" s="1"/>
  <c r="D65" i="5" l="1"/>
  <c r="D66" i="5" s="1"/>
  <c r="D74" i="5" s="1"/>
  <c r="C72" i="18"/>
  <c r="C80" i="18" s="1"/>
  <c r="C87" i="18" s="1"/>
  <c r="C88" i="18" s="1"/>
  <c r="D65" i="4"/>
  <c r="D73" i="4" s="1"/>
  <c r="C65" i="4"/>
  <c r="C73" i="4" s="1"/>
  <c r="C66" i="5"/>
  <c r="C74" i="5" s="1"/>
  <c r="B27" i="5"/>
  <c r="B28" i="5" s="1"/>
  <c r="B64" i="5"/>
  <c r="B65" i="5" s="1"/>
  <c r="B73" i="4"/>
  <c r="C89" i="18" l="1"/>
  <c r="B66" i="5"/>
  <c r="B74" i="5" s="1"/>
  <c r="D64" i="3" l="1"/>
  <c r="D62" i="3"/>
  <c r="D59" i="3"/>
  <c r="C58" i="3"/>
  <c r="C66" i="3" s="1"/>
  <c r="B58" i="3"/>
  <c r="D51" i="3"/>
  <c r="D45" i="3"/>
  <c r="C37" i="3"/>
  <c r="B37" i="3"/>
  <c r="C28" i="3"/>
  <c r="B28" i="3"/>
  <c r="C21" i="3"/>
  <c r="C23" i="3" s="1"/>
  <c r="B21" i="3"/>
  <c r="B23" i="3" s="1"/>
  <c r="C6" i="3"/>
  <c r="B6" i="3"/>
  <c r="C72" i="2"/>
  <c r="C73" i="2" s="1"/>
  <c r="C74" i="2" s="1"/>
  <c r="D71" i="2"/>
  <c r="D72" i="2" s="1"/>
  <c r="D73" i="2" s="1"/>
  <c r="D74" i="2" s="1"/>
  <c r="D63" i="2"/>
  <c r="D61" i="2"/>
  <c r="D58" i="2"/>
  <c r="C57" i="2"/>
  <c r="B57" i="2"/>
  <c r="D53" i="2"/>
  <c r="D51" i="2"/>
  <c r="C36" i="2"/>
  <c r="B36" i="2"/>
  <c r="C27" i="2"/>
  <c r="B27" i="2"/>
  <c r="C20" i="2"/>
  <c r="C22" i="2" s="1"/>
  <c r="D15" i="2"/>
  <c r="D22" i="2" s="1"/>
  <c r="C6" i="2"/>
  <c r="D48" i="2" l="1"/>
  <c r="D44" i="2"/>
  <c r="B73" i="3"/>
  <c r="B74" i="3" s="1"/>
  <c r="B75" i="3" s="1"/>
  <c r="D72" i="3"/>
  <c r="D73" i="3" s="1"/>
  <c r="D74" i="3" s="1"/>
  <c r="D75" i="3" s="1"/>
  <c r="D66" i="3"/>
  <c r="D67" i="3" s="1"/>
  <c r="D68" i="3" s="1"/>
  <c r="B6" i="2"/>
  <c r="D4" i="2"/>
  <c r="D6" i="2" s="1"/>
  <c r="D28" i="2" s="1"/>
  <c r="D29" i="2" s="1"/>
  <c r="B29" i="3"/>
  <c r="B30" i="3" s="1"/>
  <c r="C67" i="3"/>
  <c r="C73" i="3"/>
  <c r="C74" i="3" s="1"/>
  <c r="C75" i="3" s="1"/>
  <c r="C29" i="3"/>
  <c r="C30" i="3" s="1"/>
  <c r="B66" i="3"/>
  <c r="B67" i="3" s="1"/>
  <c r="C28" i="2"/>
  <c r="C29" i="2" s="1"/>
  <c r="C65" i="2"/>
  <c r="C66" i="2" s="1"/>
  <c r="B65" i="2"/>
  <c r="B66" i="2" s="1"/>
  <c r="B72" i="2"/>
  <c r="D76" i="3" l="1"/>
  <c r="D65" i="2"/>
  <c r="D66" i="2" s="1"/>
  <c r="D67" i="2" s="1"/>
  <c r="D75" i="2" s="1"/>
  <c r="B68" i="3"/>
  <c r="B76" i="3" s="1"/>
  <c r="C68" i="3"/>
  <c r="C76" i="3" s="1"/>
  <c r="C67" i="2"/>
  <c r="C75" i="2" s="1"/>
  <c r="B73" i="2"/>
  <c r="B28" i="2"/>
  <c r="B74" i="2" l="1"/>
  <c r="B29" i="2"/>
  <c r="B67" i="2" l="1"/>
  <c r="B75" i="2" l="1"/>
</calcChain>
</file>

<file path=xl/sharedStrings.xml><?xml version="1.0" encoding="utf-8"?>
<sst xmlns="http://schemas.openxmlformats.org/spreadsheetml/2006/main" count="2390" uniqueCount="380">
  <si>
    <t>Revenue</t>
  </si>
  <si>
    <t xml:space="preserve">   Donations</t>
  </si>
  <si>
    <t xml:space="preserve">      Scholarship donations</t>
  </si>
  <si>
    <t xml:space="preserve">   Total Donations</t>
  </si>
  <si>
    <t xml:space="preserve">   Fundraising Income</t>
  </si>
  <si>
    <t xml:space="preserve">      Banner advertising</t>
  </si>
  <si>
    <t xml:space="preserve">      Cheer</t>
  </si>
  <si>
    <t xml:space="preserve">      Cookie dough sales</t>
  </si>
  <si>
    <t xml:space="preserve">      Discount cards</t>
  </si>
  <si>
    <t xml:space="preserve">      Firework Booth</t>
  </si>
  <si>
    <t xml:space="preserve">      Golf tournament</t>
  </si>
  <si>
    <t xml:space="preserve">      Legacy brick sales</t>
  </si>
  <si>
    <t xml:space="preserve">      Merchandise sales</t>
  </si>
  <si>
    <t xml:space="preserve">      SCRIP Sales</t>
  </si>
  <si>
    <t xml:space="preserve">      Snack Bar Income</t>
  </si>
  <si>
    <t xml:space="preserve">         Volleyball</t>
  </si>
  <si>
    <t xml:space="preserve">      Total Snack Bar Income</t>
  </si>
  <si>
    <t xml:space="preserve">      SNAP</t>
  </si>
  <si>
    <t xml:space="preserve">   Total Fundraising Income</t>
  </si>
  <si>
    <t xml:space="preserve">   Membership</t>
  </si>
  <si>
    <t xml:space="preserve">   Refunds</t>
  </si>
  <si>
    <t xml:space="preserve">   Summer Program Income</t>
  </si>
  <si>
    <t xml:space="preserve">   Total Summer Program Income</t>
  </si>
  <si>
    <t>Total Revenue</t>
  </si>
  <si>
    <t>Gross Profit</t>
  </si>
  <si>
    <t>Expenditures</t>
  </si>
  <si>
    <t xml:space="preserve">   Administrative Expenses</t>
  </si>
  <si>
    <t xml:space="preserve">      Bank Charges</t>
  </si>
  <si>
    <t xml:space="preserve">      Liability Insurance</t>
  </si>
  <si>
    <t xml:space="preserve">      Scholar Athlete Award</t>
  </si>
  <si>
    <t xml:space="preserve">      Technology</t>
  </si>
  <si>
    <t xml:space="preserve">   Total Administrative Expenses</t>
  </si>
  <si>
    <t xml:space="preserve">   Fundraising Expenses</t>
  </si>
  <si>
    <t xml:space="preserve">      Banner purchases</t>
  </si>
  <si>
    <t xml:space="preserve">      Golf Tournament</t>
  </si>
  <si>
    <t xml:space="preserve">      SCRIP costs</t>
  </si>
  <si>
    <t xml:space="preserve">   Total Fundraising Expenses</t>
  </si>
  <si>
    <t xml:space="preserve">   Sports Team Expenses</t>
  </si>
  <si>
    <t xml:space="preserve">      Athletic Equipment</t>
  </si>
  <si>
    <t xml:space="preserve">      Capital Equipment</t>
  </si>
  <si>
    <t xml:space="preserve">      Coach Training/Certifications</t>
  </si>
  <si>
    <t xml:space="preserve">      Facility fees</t>
  </si>
  <si>
    <t xml:space="preserve">      Field Maintenance</t>
  </si>
  <si>
    <t xml:space="preserve">      Finger Printing Reimbursements</t>
  </si>
  <si>
    <t xml:space="preserve">      General Programs Expense</t>
  </si>
  <si>
    <t xml:space="preserve">      Office supplies</t>
  </si>
  <si>
    <t xml:space="preserve">      Permit Fees</t>
  </si>
  <si>
    <t xml:space="preserve">      Senior gifts</t>
  </si>
  <si>
    <t xml:space="preserve">      Stipends</t>
  </si>
  <si>
    <t xml:space="preserve">         Athletic Trainer</t>
  </si>
  <si>
    <t xml:space="preserve">         Direct Pay (1099)</t>
  </si>
  <si>
    <t xml:space="preserve">      Total Stipends</t>
  </si>
  <si>
    <t xml:space="preserve">      Supplies</t>
  </si>
  <si>
    <t xml:space="preserve">      Team Awards/Celebration</t>
  </si>
  <si>
    <t xml:space="preserve">      Team Camps</t>
  </si>
  <si>
    <t xml:space="preserve">      Team Meals</t>
  </si>
  <si>
    <t xml:space="preserve">      Team Travel</t>
  </si>
  <si>
    <t xml:space="preserve">      Team Uniforms</t>
  </si>
  <si>
    <t xml:space="preserve">      Tournament Fees</t>
  </si>
  <si>
    <t xml:space="preserve">   Total Sports Team Expenses</t>
  </si>
  <si>
    <t>Total Expenditures</t>
  </si>
  <si>
    <t>Net Operating Revenue</t>
  </si>
  <si>
    <t>Other Revenue</t>
  </si>
  <si>
    <t xml:space="preserve">   Interest Income</t>
  </si>
  <si>
    <t xml:space="preserve">   Pass-Through Income</t>
  </si>
  <si>
    <t xml:space="preserve">      Player Packs</t>
  </si>
  <si>
    <t xml:space="preserve">   Total Pass-Through Income</t>
  </si>
  <si>
    <t>Total Other Revenue</t>
  </si>
  <si>
    <t>Net Other Revenue</t>
  </si>
  <si>
    <t>Net Revenue</t>
  </si>
  <si>
    <t>Basketball - Boys- Unrestricted</t>
  </si>
  <si>
    <t>Basketball - Boys - Restricted</t>
  </si>
  <si>
    <t>Baseball - Restricted</t>
  </si>
  <si>
    <t>Basketball - Girls - Restricted</t>
  </si>
  <si>
    <t>Basketball - Girls - Unrestricted</t>
  </si>
  <si>
    <t>Baseball -Unrestricted</t>
  </si>
  <si>
    <t>BUDGET</t>
  </si>
  <si>
    <t>ACTUAL 5/31/21</t>
  </si>
  <si>
    <t>Cheer - Restricted</t>
  </si>
  <si>
    <t>Cheer - Unrestricted</t>
  </si>
  <si>
    <t>Cross Country - Restricted</t>
  </si>
  <si>
    <t>Cross Country - Unrestricted</t>
  </si>
  <si>
    <t>Football - Restricted</t>
  </si>
  <si>
    <t>Football - Unrestricted</t>
  </si>
  <si>
    <t>Golf - Boys - Unrestricted</t>
  </si>
  <si>
    <t>Golf - Boys - Restricted</t>
  </si>
  <si>
    <t>Golf - Girls - Unrestricted</t>
  </si>
  <si>
    <t>Golf - Girls - Restricted</t>
  </si>
  <si>
    <t>Lacrosse - Boys - Unrestricted</t>
  </si>
  <si>
    <t>Lacrosse - Boys - Restricted</t>
  </si>
  <si>
    <t>Lacrosse - Girls - Unrestricted</t>
  </si>
  <si>
    <t>Lacrosse - Girls - Restricted</t>
  </si>
  <si>
    <t>Total</t>
  </si>
  <si>
    <t>COMMENTS</t>
  </si>
  <si>
    <t>Soccer - Boys - Unrestricted</t>
  </si>
  <si>
    <t>Soccer - Boys - Restricted</t>
  </si>
  <si>
    <t>Soccer - Girls - Unrestricted</t>
  </si>
  <si>
    <t>Soccer - Girls - Restricted</t>
  </si>
  <si>
    <t>Softball - Unrestricted</t>
  </si>
  <si>
    <t>Softball - Restricted</t>
  </si>
  <si>
    <t>Swim &amp; Dive - Unrestricted</t>
  </si>
  <si>
    <t>Swim &amp; Dive - Restricted</t>
  </si>
  <si>
    <t>Tennis - Boys - Unrestricted</t>
  </si>
  <si>
    <t>Tennis - Boys - Restricted</t>
  </si>
  <si>
    <t>General Fund - Administration - Unrestricted</t>
  </si>
  <si>
    <t>Estimated based on PY</t>
  </si>
  <si>
    <t>\</t>
  </si>
  <si>
    <t>Reflected in team budget</t>
  </si>
  <si>
    <t>No refunds expected</t>
  </si>
  <si>
    <t>Based on PY</t>
  </si>
  <si>
    <t>QB online fees</t>
  </si>
  <si>
    <t xml:space="preserve">      Legal and professional fees</t>
  </si>
  <si>
    <t>Annual Charitable Reg Fees</t>
  </si>
  <si>
    <t>Track &amp; Field - Unrestricted</t>
  </si>
  <si>
    <t>Track &amp; Field - Restricted</t>
  </si>
  <si>
    <t>Tennis - Girls - Unrestricted</t>
  </si>
  <si>
    <t>Tennis - Girls - Restricted</t>
  </si>
  <si>
    <t>Volleyball - Boys - Unrestricted</t>
  </si>
  <si>
    <t>Volleyball - Boys - Restricted</t>
  </si>
  <si>
    <t>Volleyball - Girls - Unrestricted</t>
  </si>
  <si>
    <t>Volleyball - Girls - Restricted</t>
  </si>
  <si>
    <t>Water Polo - Girls - Unrestricted</t>
  </si>
  <si>
    <t>Water Polo - Girls - Restricted</t>
  </si>
  <si>
    <t>Wrestling - Unrestricted</t>
  </si>
  <si>
    <t>Wrestling -Restricted</t>
  </si>
  <si>
    <t>Varsity</t>
  </si>
  <si>
    <t>JV</t>
  </si>
  <si>
    <t>Number of Athletes expected:</t>
  </si>
  <si>
    <t>JV/Assistant coach</t>
  </si>
  <si>
    <t>Stipends - per District approved schedule:</t>
  </si>
  <si>
    <t>Inventory of Equipment:</t>
  </si>
  <si>
    <t>Purchase date</t>
  </si>
  <si>
    <t>Value</t>
  </si>
  <si>
    <t>Stored:</t>
  </si>
  <si>
    <t>Equipment/type</t>
  </si>
  <si>
    <t>XX/XX/XX</t>
  </si>
  <si>
    <t>$XX</t>
  </si>
  <si>
    <t>XXXX</t>
  </si>
  <si>
    <t>8 Golf  Bags</t>
  </si>
  <si>
    <t>$200-$300</t>
  </si>
  <si>
    <t>Girls Locker Room</t>
  </si>
  <si>
    <t xml:space="preserve">      Coach Training/Certifications/Attire</t>
  </si>
  <si>
    <t>?</t>
  </si>
  <si>
    <t>EZ-Ups</t>
  </si>
  <si>
    <t>Soccer Shed</t>
  </si>
  <si>
    <t>Pete McNamee (based on last 2 years)</t>
  </si>
  <si>
    <t>Varsity Assistant</t>
  </si>
  <si>
    <t>Jasen Yelton</t>
  </si>
  <si>
    <t>JV Gold</t>
  </si>
  <si>
    <t>JV Green</t>
  </si>
  <si>
    <t>TBD</t>
  </si>
  <si>
    <t>JV + Frosh</t>
  </si>
  <si>
    <t>Varsity Asst Coach, JV Green</t>
  </si>
  <si>
    <t>RAAB</t>
  </si>
  <si>
    <t>District</t>
  </si>
  <si>
    <t>In coordination with the girls water polo program...Saving to replace capital equipment, primarily a new set of games caps ($2,000/set) every 4-5 years (due in 2022-23) and the scoreboard ($8,000) and timing/game computer ($6,000) that is linked to the scoreboard and shot/game clocks; current ones still work but they are past their expected lives and when they break down they can cost a lot to repair and without guarantee of it being fixed for good, so we have been planning on having to replace the computer immediately if it breaks and the scorebaord along with a drive to specifically address that need should/when it arises.</t>
  </si>
  <si>
    <t>Scoreboard</t>
  </si>
  <si>
    <t>$10,000 new</t>
  </si>
  <si>
    <t>installed</t>
  </si>
  <si>
    <t>Scorebaord computer used for swim and water polo</t>
  </si>
  <si>
    <t>$6,000 new</t>
  </si>
  <si>
    <t>Aquatics office</t>
  </si>
  <si>
    <t>Varsity Caps</t>
  </si>
  <si>
    <t>2015(?)</t>
  </si>
  <si>
    <t>Aquatics shed</t>
  </si>
  <si>
    <t>JV Caps</t>
  </si>
  <si>
    <t>2012(?)</t>
  </si>
  <si>
    <t xml:space="preserve">Rachel Ruano (Varsity) and Jen Padilla (JV). Really need a third coach stipend to be able to run safe practices and to have coverage in the event one of the other coaches has a conflict or is sick. </t>
  </si>
  <si>
    <t>In coordination with the boys water polo program...Saving to replace capital equipment, primarily a new set of games caps ($2,000/set) every 4-5 years (due in 2022-23) and the scoreboard ($8,000) and timing/game computer ($6,000) that is linked to the scoreboard and shot/game clocks; current ones still work but they are past their expected lives and when they break down they can cost a lot to repair and without guarantee of it being fixed for good, so we have been planning on having to replace the computer immediately if it breaks and the scorebaord along with a drive to specifically address that need should/when it arises.</t>
  </si>
  <si>
    <t>See Waterpolo-Boys Tab</t>
  </si>
  <si>
    <t>None reported by coach</t>
  </si>
  <si>
    <t>Per Pete MacNamee - these are the needs:</t>
  </si>
  <si>
    <t>Track has 2 District stipends (per sex) so 4 total.  Track would like 1 more stipend from RAAB.</t>
  </si>
  <si>
    <t>1 Assistant Coach at the Varsity Level</t>
  </si>
  <si>
    <t>Pass-through Player Packs</t>
  </si>
  <si>
    <t>Travel - pass through - funded by athletes</t>
  </si>
  <si>
    <t>Pass-through Player Packs income</t>
  </si>
  <si>
    <t>Jerseys- New</t>
  </si>
  <si>
    <t>Uniforms</t>
  </si>
  <si>
    <t>@ Sierra Oaks in my Classroom</t>
  </si>
  <si>
    <t>Jerseys- Adidas Grey/White</t>
  </si>
  <si>
    <t>Jerseys Adidas Green/White</t>
  </si>
  <si>
    <t>Basketballs - Wilson Solution x 20</t>
  </si>
  <si>
    <t>Balls</t>
  </si>
  <si>
    <t>Varied</t>
  </si>
  <si>
    <t>$50 each when new</t>
  </si>
  <si>
    <t>Basketballs - Wilson Evolution (outdoor practices) x12</t>
  </si>
  <si>
    <t>$45 ech when new</t>
  </si>
  <si>
    <t>4 hotel rooms for athletes at state meet and 2 rooms for coaches</t>
  </si>
  <si>
    <t>Total athletes, per Anton</t>
  </si>
  <si>
    <t>PGA lessons for players and use of Haggin Oaks academy holes for practices</t>
  </si>
  <si>
    <t>golf training aids</t>
  </si>
  <si>
    <t>pass-through uniforms - players KEEP so althletes pay for their uniforms</t>
  </si>
  <si>
    <t>Golf Bags</t>
  </si>
  <si>
    <t>School</t>
  </si>
  <si>
    <t>5 distance finders</t>
  </si>
  <si>
    <t>coach</t>
  </si>
  <si>
    <t>Total athletes (per coach)</t>
  </si>
  <si>
    <t>L-Screen</t>
  </si>
  <si>
    <t>Var Field</t>
  </si>
  <si>
    <t>Soft Toss Screen</t>
  </si>
  <si>
    <t>Field Screen</t>
  </si>
  <si>
    <t>A Frame</t>
  </si>
  <si>
    <t>4 Goals</t>
  </si>
  <si>
    <t>2 donated</t>
  </si>
  <si>
    <t>storage unit on campus</t>
  </si>
  <si>
    <t>Gaolie Gear - two sets, new gloves</t>
  </si>
  <si>
    <t>Varsity 2019/JV 2016</t>
  </si>
  <si>
    <t>Cart</t>
  </si>
  <si>
    <t>Portable Goals 4X6</t>
  </si>
  <si>
    <t xml:space="preserve">                                    </t>
  </si>
  <si>
    <t>JV stipend needed</t>
  </si>
  <si>
    <t>Player Packs - Passthrough</t>
  </si>
  <si>
    <t xml:space="preserve">      Coach Training/Certifications/apparel</t>
  </si>
  <si>
    <t>2 stipends funded in 20/21</t>
  </si>
  <si>
    <t>2 funded in 20/21, for 21/22, one is just coach costs, and then 1 stipend</t>
  </si>
  <si>
    <t>1/2 paid by RAAB in 20/21</t>
  </si>
  <si>
    <t>2 Dive and 1 Swim (per 20/21 billing) funded by RAAB</t>
  </si>
  <si>
    <t>Pass through Uniforms</t>
  </si>
  <si>
    <t>!Summary</t>
  </si>
  <si>
    <t>Reflected in team budgets, see total TEAM INCOME below</t>
  </si>
  <si>
    <t>TEAM INCOME</t>
  </si>
  <si>
    <t>Net - based on prior year</t>
  </si>
  <si>
    <t>Reflected in team budgets, see below</t>
  </si>
  <si>
    <t>estimated 4% of membership, consistent with prior year</t>
  </si>
  <si>
    <t>Tax return, legal fees (paid in summer 21)</t>
  </si>
  <si>
    <t>stamps/envelopes/ink</t>
  </si>
  <si>
    <t>Net proceeds only this year -- see revenue above</t>
  </si>
  <si>
    <t>Spring Player Packs</t>
  </si>
  <si>
    <t>Fall Player Packs</t>
  </si>
  <si>
    <t>Unrestricted</t>
  </si>
  <si>
    <t>Restricted</t>
  </si>
  <si>
    <t>Beginning Net Assets:</t>
  </si>
  <si>
    <t>See Team Budgets, Total below</t>
  </si>
  <si>
    <t>1 coach funded per 20/21 billing</t>
  </si>
  <si>
    <t>Video camera</t>
  </si>
  <si>
    <t>Per Stephanie Saylors 9/</t>
  </si>
  <si>
    <t>Stored at assistant coaches house</t>
  </si>
  <si>
    <t>On campus storage</t>
  </si>
  <si>
    <t>Per Steve Kronich - the Donations through SNAP were for golf bags, distance finders, golf balls, golf lessons, golf training aids, Haggin Oaks costs for practices</t>
  </si>
  <si>
    <t>6 coaches total -- 2 at each level; 2 are RAAB funded</t>
  </si>
  <si>
    <t xml:space="preserve">      Stipends - 20/21</t>
  </si>
  <si>
    <t xml:space="preserve">      Payroll taxes</t>
  </si>
  <si>
    <t>Calculated 8.84% of 21/22 - % billed to RAAB by District</t>
  </si>
  <si>
    <t>General RAAB Donations + Restaurant Nights</t>
  </si>
  <si>
    <t>None reported by coach, except</t>
  </si>
  <si>
    <t>30 volleyballs - shared with Girls team</t>
  </si>
  <si>
    <t>Estimate from past years</t>
  </si>
  <si>
    <t xml:space="preserve">     Spring event</t>
  </si>
  <si>
    <t xml:space="preserve">      Gate</t>
  </si>
  <si>
    <t>% Reserves of Total Expenses</t>
  </si>
  <si>
    <t>Months of Reserves</t>
  </si>
  <si>
    <t>Goal = 1 year (12 months) of expenses to start each fiscal year</t>
  </si>
  <si>
    <t>Estimated Ending Net Assets</t>
  </si>
  <si>
    <t>Estimated based on PY Actual</t>
  </si>
  <si>
    <t>Net Income (Loss)</t>
  </si>
  <si>
    <t>Budget Guidelines:</t>
  </si>
  <si>
    <t>None reported by Coach Demeris</t>
  </si>
  <si>
    <t>Pasta Feed Event</t>
  </si>
  <si>
    <t>Summer Camp Shirts  - Passthrough</t>
  </si>
  <si>
    <t>Coach training/camp fees</t>
  </si>
  <si>
    <t>Choreography</t>
  </si>
  <si>
    <t>Player Packs</t>
  </si>
  <si>
    <t xml:space="preserve">     Donation to Rio - Field of Dreams</t>
  </si>
  <si>
    <t>Donation to Rio for bricks and other "field of dreams" items as noted in the origional fundraiser</t>
  </si>
  <si>
    <t>$15/athlete</t>
  </si>
  <si>
    <t>$5/athlete (Awards)</t>
  </si>
  <si>
    <t>$5/athlete</t>
  </si>
  <si>
    <t xml:space="preserve">      Awards</t>
  </si>
  <si>
    <t xml:space="preserve">      Team Celebration</t>
  </si>
  <si>
    <t>$15/athelete</t>
  </si>
  <si>
    <t>$15/athlete year-end party + events</t>
  </si>
  <si>
    <t>$5/athlete for awards</t>
  </si>
  <si>
    <t>Goal = 100%, or 1 year of operating expenses to start each fiscal year</t>
  </si>
  <si>
    <t>Restricted- Teams</t>
  </si>
  <si>
    <t>Restricted - Field of Dreams</t>
  </si>
  <si>
    <t>TOTAL</t>
  </si>
  <si>
    <t>EXPENSES - TEAMS</t>
  </si>
  <si>
    <t>Security</t>
  </si>
  <si>
    <t>EXPENSES -FIELD OF DREAMS</t>
  </si>
  <si>
    <t>BUDGETED REVENUES</t>
  </si>
  <si>
    <t>3 stipend in 21/22 per Malaya (RAAB funded) + 4 coaches by District</t>
  </si>
  <si>
    <t>No information provided by Coach</t>
  </si>
  <si>
    <t>No budget provided by coach, used historical info.</t>
  </si>
  <si>
    <t>No budget provided, used historical info.</t>
  </si>
  <si>
    <t>No Information provided by Coach</t>
  </si>
  <si>
    <t>Info based on prior years</t>
  </si>
  <si>
    <t>No budget provided by a coach; used historical info</t>
  </si>
  <si>
    <t>No information provided by the Coach</t>
  </si>
  <si>
    <t>BEGINNING BALANCE  - CASH</t>
  </si>
  <si>
    <t>ENDING BALANCE - CASH</t>
  </si>
  <si>
    <t>17 banners * $400 + 3 @$500</t>
  </si>
  <si>
    <t xml:space="preserve">EXPENSES -ADMIN </t>
  </si>
  <si>
    <t>EXPENSES - FUNDRAISING</t>
  </si>
  <si>
    <t>BUDGET RECAP:</t>
  </si>
  <si>
    <t>ACTUAL through 4/30</t>
  </si>
  <si>
    <t xml:space="preserve">      Redline</t>
  </si>
  <si>
    <t>2 coaches</t>
  </si>
  <si>
    <t xml:space="preserve">      Prizes</t>
  </si>
  <si>
    <t>Restricted Funds Available - as of 4/30/22</t>
  </si>
  <si>
    <t>BUDGET 22/23</t>
  </si>
  <si>
    <t>Based on PY Actual</t>
  </si>
  <si>
    <t xml:space="preserve">     Fall event</t>
  </si>
  <si>
    <t xml:space="preserve">     Golf tournament</t>
  </si>
  <si>
    <t>!Summary (based on 60% of athletes paid)</t>
  </si>
  <si>
    <t>ACTUAL as of 4/30/22</t>
  </si>
  <si>
    <t xml:space="preserve">      Apparel Sales</t>
  </si>
  <si>
    <t xml:space="preserve">      Snack bar</t>
  </si>
  <si>
    <t>ACTUAL 4/30/22</t>
  </si>
  <si>
    <t xml:space="preserve">      Cheer Pasta Feed</t>
  </si>
  <si>
    <t xml:space="preserve">      Football camp</t>
  </si>
  <si>
    <t xml:space="preserve">      Snack Bar</t>
  </si>
  <si>
    <t>footballs, helmets, shoulder pads, knee pads, thigh pads, mouthgards</t>
  </si>
  <si>
    <t xml:space="preserve">Boards, crash pad, ball bag, </t>
  </si>
  <si>
    <t>1 coach, RAAB</t>
  </si>
  <si>
    <t>Water Polo - Boys - Restricted</t>
  </si>
  <si>
    <t>Water Polo- Boys - Unrestricted</t>
  </si>
  <si>
    <t>2 stipend funded in 21/22 school year</t>
  </si>
  <si>
    <t xml:space="preserve">      REDLINE</t>
  </si>
  <si>
    <t>1 coach is funded by RAAB</t>
  </si>
  <si>
    <t>Pass through income - uniforms</t>
  </si>
  <si>
    <t>Heather Moody (Varsity), Rafael Ruano (JV), Gabe Gardner (Volunteer); given the number of athletes, need three paid stipend positions to run a safe program</t>
  </si>
  <si>
    <t xml:space="preserve">      Waterpolo tournament</t>
  </si>
  <si>
    <t>$15/athlete; end of season banquet</t>
  </si>
  <si>
    <t xml:space="preserve">Per Reid Sanders on 5/19, the school will cover 1/2 the cost of helmets. </t>
  </si>
  <si>
    <t xml:space="preserve">      Team Uniforms- Player Packs</t>
  </si>
  <si>
    <t xml:space="preserve">      Team Uniforms - RAAB</t>
  </si>
  <si>
    <t>Already purhcased by Reid Sanders in April 2022</t>
  </si>
  <si>
    <t>$6400 requested, denied by EC</t>
  </si>
  <si>
    <r>
      <t xml:space="preserve">skycoach platinum - </t>
    </r>
    <r>
      <rPr>
        <sz val="8"/>
        <color rgb="FFFF0000"/>
        <rFont val="Arial"/>
        <family val="2"/>
      </rPr>
      <t>pending for 22/23 season once fundraising comes in</t>
    </r>
  </si>
  <si>
    <r>
      <t>$4952 Headset (3 year payment commitment); $2200 Segment Timer, $1200 Drones, $960 apple ipads -</t>
    </r>
    <r>
      <rPr>
        <sz val="8"/>
        <color rgb="FFFF0000"/>
        <rFont val="Arial"/>
        <family val="2"/>
      </rPr>
      <t xml:space="preserve"> $2200, $1200, $960 are pending for 22/23 season once fundraising comes in</t>
    </r>
  </si>
  <si>
    <t>Cancelled, no chair</t>
  </si>
  <si>
    <t xml:space="preserve">      Spring event (Game On)</t>
  </si>
  <si>
    <t>Estimated - $35/hour X 16 hours week X 47 weeks plus 8.84% ER tax</t>
  </si>
  <si>
    <t>Misc Player incentives</t>
  </si>
  <si>
    <t>New Varsity Unifs, Black set and White set</t>
  </si>
  <si>
    <t>Restricted Funds Available - as of 5/31/22</t>
  </si>
  <si>
    <t>5 new Wilson Game Balls</t>
  </si>
  <si>
    <t>(JV/Varsity covered by District are not included here)</t>
  </si>
  <si>
    <t>Youth Rec Camps</t>
  </si>
  <si>
    <t>driving range balls for practices and matches (1250), and competition balls for matches, League tourneys and playoffs (270)</t>
  </si>
  <si>
    <t>4-5 starting blocks, 2 x pole vault poles</t>
  </si>
  <si>
    <t>athletic ent. Annual website fee for entering into comp on websites</t>
  </si>
  <si>
    <t>meet entry fees</t>
  </si>
  <si>
    <t>athletic tape/chalk</t>
  </si>
  <si>
    <t>Gear wanted:</t>
  </si>
  <si>
    <t>2 case of balls (100 balls)</t>
  </si>
  <si>
    <t>2 Goalie stick</t>
  </si>
  <si>
    <t>Goalie gloves</t>
  </si>
  <si>
    <t>Shoulder pads (3 medium)</t>
  </si>
  <si>
    <t>7 sets of gloves &amp; elbow pads</t>
  </si>
  <si>
    <t>goalie throat guard</t>
  </si>
  <si>
    <t>3 helmets</t>
  </si>
  <si>
    <t>backstop netting could be split with track/soccer/LAX</t>
  </si>
  <si>
    <t>First aid kit, emergency ice pack, repair kit &amp; new score book, misc game supplies</t>
  </si>
  <si>
    <t>2 funded in 21/22</t>
  </si>
  <si>
    <t>Camp shirts</t>
  </si>
  <si>
    <t>For transportation to cmap</t>
  </si>
  <si>
    <t>Balls, Cones, Bibs</t>
  </si>
  <si>
    <t>Kolleen McNamee</t>
  </si>
  <si>
    <t>Based on 2021 Actual</t>
  </si>
  <si>
    <t>2 cases of balls, 4 benches for new coursts</t>
  </si>
  <si>
    <t>CPR/First Aid</t>
  </si>
  <si>
    <t>Infield screens, net protrective screewsn, hitting nets, catcher's gear, jugs/machine balls</t>
  </si>
  <si>
    <t>21/22 stipends (expected to be paid in 22/23) - estimated</t>
  </si>
  <si>
    <t>Restricted - Jack Scott Tournament</t>
  </si>
  <si>
    <t>Teams coaching app</t>
  </si>
  <si>
    <t>volunteer at urban cow 1/2 marathon</t>
  </si>
  <si>
    <t xml:space="preserve">      Athletic Trainer</t>
  </si>
  <si>
    <t>Revised to $1500 from $500</t>
  </si>
  <si>
    <t>Not in origional budget</t>
  </si>
  <si>
    <t>Not in original budget - team jackets</t>
  </si>
  <si>
    <t>Not in original budget</t>
  </si>
  <si>
    <t>Team Jackets, not in original budget</t>
  </si>
  <si>
    <t>Increase from original budget</t>
  </si>
  <si>
    <t>Increased from original budget</t>
  </si>
  <si>
    <t>Revised to Actual, per completed 2022 season</t>
  </si>
  <si>
    <t xml:space="preserve">      SNAP + Other</t>
  </si>
  <si>
    <t>Revised Original budget, Boys had Tournament</t>
  </si>
  <si>
    <t>Tournament, not in origional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</si>
</sst>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0.00\ _€"/>
    <numFmt numFmtId="165" formatCode="&quot;$&quot;* #,##0.00\ _€"/>
    <numFmt numFmtId="166" formatCode="#,##0\ _€"/>
    <numFmt numFmtId="168" formatCode="_(* #,##0_);_(* \(#,##0\);_(* &quot;-&quot;??_);_(@_)"/>
  </numFmts>
  <fonts count="26" x14ac:knownFonts="1">
    <font>
      <sz val="11"/>
      <color indexed="8"/>
      <name val="Calibri"/>
      <family val="2"/>
      <scheme val="minor"/>
    </font>
    <font>
      <b/>
      <sz val="9"/>
      <color indexed="8"/>
      <name val="Arial"/>
      <family val="2"/>
    </font>
    <font>
      <b/>
      <sz val="8"/>
      <color indexed="8"/>
      <name val="Arial"/>
      <family val="2"/>
    </font>
    <font>
      <sz val="8"/>
      <color indexed="8"/>
      <name val="Arial"/>
      <family val="2"/>
    </font>
    <font>
      <u/>
      <sz val="8"/>
      <color indexed="8"/>
      <name val="Arial"/>
      <family val="2"/>
    </font>
    <font>
      <b/>
      <sz val="9"/>
      <color indexed="8"/>
      <name val="Arial"/>
      <family val="2"/>
    </font>
    <font>
      <sz val="10"/>
      <color rgb="FF000000"/>
      <name val="Arial"/>
      <family val="2"/>
    </font>
    <font>
      <sz val="10"/>
      <color rgb="FF000000"/>
      <name val="Arial"/>
      <family val="2"/>
    </font>
    <font>
      <sz val="8"/>
      <color indexed="8"/>
      <name val="Arial"/>
      <family val="2"/>
    </font>
    <font>
      <b/>
      <sz val="8"/>
      <color indexed="8"/>
      <name val="Arial"/>
      <family val="2"/>
    </font>
    <font>
      <b/>
      <u/>
      <sz val="11"/>
      <color indexed="8"/>
      <name val="Calibri"/>
      <family val="2"/>
      <scheme val="minor"/>
    </font>
    <font>
      <sz val="11"/>
      <name val="Calibri"/>
      <family val="2"/>
      <scheme val="minor"/>
    </font>
    <font>
      <sz val="11"/>
      <color indexed="8"/>
      <name val="Calibri"/>
      <family val="2"/>
      <scheme val="minor"/>
    </font>
    <font>
      <sz val="11"/>
      <color theme="1"/>
      <name val="Calibri"/>
      <family val="2"/>
    </font>
    <font>
      <sz val="8"/>
      <color rgb="FF000000"/>
      <name val="Arial"/>
      <family val="2"/>
    </font>
    <font>
      <b/>
      <sz val="11"/>
      <color theme="1"/>
      <name val="Calibri"/>
      <family val="2"/>
    </font>
    <font>
      <i/>
      <sz val="11"/>
      <color indexed="8"/>
      <name val="Calibri"/>
      <family val="2"/>
      <scheme val="minor"/>
    </font>
    <font>
      <b/>
      <sz val="8"/>
      <color rgb="FF000000"/>
      <name val="Arial"/>
      <family val="2"/>
    </font>
    <font>
      <sz val="11"/>
      <color rgb="FF000000"/>
      <name val="Calibri"/>
      <family val="2"/>
      <scheme val="minor"/>
    </font>
    <font>
      <b/>
      <sz val="8"/>
      <color rgb="FFFF0000"/>
      <name val="Arial"/>
      <family val="2"/>
    </font>
    <font>
      <b/>
      <sz val="8"/>
      <name val="Arial"/>
      <family val="2"/>
    </font>
    <font>
      <b/>
      <i/>
      <sz val="11"/>
      <color indexed="8"/>
      <name val="Calibri"/>
      <family val="2"/>
      <scheme val="minor"/>
    </font>
    <font>
      <b/>
      <sz val="11"/>
      <color indexed="8"/>
      <name val="Calibri"/>
      <family val="2"/>
      <scheme val="minor"/>
    </font>
    <font>
      <sz val="11"/>
      <color rgb="FFFF0000"/>
      <name val="Calibri"/>
      <family val="2"/>
      <scheme val="minor"/>
    </font>
    <font>
      <sz val="8"/>
      <color rgb="FFFF0000"/>
      <name val="Arial"/>
      <family val="2"/>
    </font>
    <font>
      <u/>
      <sz val="11"/>
      <color indexed="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D8D8D8"/>
        <bgColor indexed="64"/>
      </patternFill>
    </fill>
    <fill>
      <patternFill patternType="solid">
        <fgColor rgb="FFFFFF00"/>
        <bgColor indexed="64"/>
      </patternFill>
    </fill>
  </fills>
  <borders count="14">
    <border>
      <left/>
      <right/>
      <top/>
      <bottom/>
      <diagonal/>
    </border>
    <border>
      <left/>
      <right/>
      <top/>
      <bottom style="thin">
        <color auto="1"/>
      </bottom>
      <diagonal/>
    </border>
    <border>
      <left/>
      <right/>
      <top style="thin">
        <color auto="1"/>
      </top>
      <bottom/>
      <diagonal/>
    </border>
    <border>
      <left/>
      <right/>
      <top style="thin">
        <color auto="1"/>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5">
    <xf numFmtId="0" fontId="0" fillId="0" borderId="0"/>
    <xf numFmtId="0" fontId="6" fillId="0" borderId="0"/>
    <xf numFmtId="43" fontId="7"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cellStyleXfs>
  <cellXfs count="128">
    <xf numFmtId="0" fontId="0" fillId="0" borderId="0" xfId="0"/>
    <xf numFmtId="0" fontId="0" fillId="0" borderId="0" xfId="0" applyAlignment="1">
      <alignment wrapText="1"/>
    </xf>
    <xf numFmtId="0" fontId="1" fillId="0" borderId="1" xfId="0" applyFont="1" applyBorder="1" applyAlignment="1">
      <alignment horizontal="center" wrapText="1"/>
    </xf>
    <xf numFmtId="0" fontId="2" fillId="0" borderId="0" xfId="0" applyFont="1" applyAlignment="1">
      <alignment horizontal="left" wrapText="1"/>
    </xf>
    <xf numFmtId="164" fontId="3" fillId="0" borderId="0" xfId="0" applyNumberFormat="1" applyFont="1" applyAlignment="1">
      <alignment wrapText="1"/>
    </xf>
    <xf numFmtId="164" fontId="3" fillId="0" borderId="0" xfId="0" applyNumberFormat="1" applyFont="1" applyAlignment="1">
      <alignment horizontal="right" wrapText="1"/>
    </xf>
    <xf numFmtId="165" fontId="2" fillId="0" borderId="2" xfId="0" applyNumberFormat="1" applyFont="1" applyBorder="1" applyAlignment="1">
      <alignment horizontal="right" wrapText="1"/>
    </xf>
    <xf numFmtId="165" fontId="2" fillId="0" borderId="3" xfId="0" applyNumberFormat="1" applyFont="1" applyBorder="1" applyAlignment="1">
      <alignment horizontal="right" wrapText="1"/>
    </xf>
    <xf numFmtId="0" fontId="0" fillId="0" borderId="0" xfId="0"/>
    <xf numFmtId="0" fontId="1" fillId="2" borderId="1" xfId="0" applyFont="1" applyFill="1" applyBorder="1" applyAlignment="1">
      <alignment horizontal="center" wrapText="1"/>
    </xf>
    <xf numFmtId="164" fontId="3" fillId="2" borderId="0" xfId="0" applyNumberFormat="1" applyFont="1" applyFill="1" applyAlignment="1">
      <alignment wrapText="1"/>
    </xf>
    <xf numFmtId="164" fontId="3" fillId="2" borderId="0" xfId="0" applyNumberFormat="1" applyFont="1" applyFill="1" applyAlignment="1">
      <alignment horizontal="right" wrapText="1"/>
    </xf>
    <xf numFmtId="165" fontId="2" fillId="2" borderId="2" xfId="0" applyNumberFormat="1" applyFont="1" applyFill="1" applyBorder="1" applyAlignment="1">
      <alignment horizontal="right" wrapText="1"/>
    </xf>
    <xf numFmtId="165" fontId="2" fillId="2" borderId="3" xfId="0" applyNumberFormat="1" applyFont="1" applyFill="1" applyBorder="1" applyAlignment="1">
      <alignment horizontal="right" wrapText="1"/>
    </xf>
    <xf numFmtId="0" fontId="0" fillId="2" borderId="0" xfId="0" applyFill="1"/>
    <xf numFmtId="0" fontId="1" fillId="0" borderId="1" xfId="0" applyFont="1" applyFill="1" applyBorder="1" applyAlignment="1">
      <alignment horizontal="center" wrapText="1"/>
    </xf>
    <xf numFmtId="164" fontId="3" fillId="0" borderId="0" xfId="0" applyNumberFormat="1" applyFont="1" applyFill="1" applyAlignment="1">
      <alignment wrapText="1"/>
    </xf>
    <xf numFmtId="164" fontId="3" fillId="0" borderId="0" xfId="0" applyNumberFormat="1" applyFont="1" applyFill="1" applyAlignment="1">
      <alignment horizontal="right" wrapText="1"/>
    </xf>
    <xf numFmtId="165" fontId="2" fillId="0" borderId="2" xfId="0" applyNumberFormat="1" applyFont="1" applyFill="1" applyBorder="1" applyAlignment="1">
      <alignment horizontal="right" wrapText="1"/>
    </xf>
    <xf numFmtId="165" fontId="2" fillId="0" borderId="3" xfId="0" applyNumberFormat="1" applyFont="1" applyFill="1" applyBorder="1" applyAlignment="1">
      <alignment horizontal="right" wrapText="1"/>
    </xf>
    <xf numFmtId="0" fontId="0" fillId="0" borderId="0" xfId="0" applyFill="1"/>
    <xf numFmtId="0" fontId="0" fillId="2" borderId="0" xfId="0" applyFill="1" applyAlignment="1"/>
    <xf numFmtId="0" fontId="0" fillId="0" borderId="0" xfId="0" applyFill="1" applyAlignment="1"/>
    <xf numFmtId="164" fontId="4" fillId="2" borderId="0" xfId="0" applyNumberFormat="1" applyFont="1" applyFill="1" applyAlignment="1">
      <alignment horizontal="right" wrapText="1"/>
    </xf>
    <xf numFmtId="0" fontId="5" fillId="2" borderId="1" xfId="0" applyFont="1" applyFill="1" applyBorder="1" applyAlignment="1">
      <alignment horizontal="center" wrapText="1"/>
    </xf>
    <xf numFmtId="164" fontId="8" fillId="2" borderId="0" xfId="0" applyNumberFormat="1" applyFont="1" applyFill="1" applyAlignment="1">
      <alignment wrapText="1"/>
    </xf>
    <xf numFmtId="166" fontId="3" fillId="2" borderId="0" xfId="0" applyNumberFormat="1" applyFont="1" applyFill="1" applyAlignment="1">
      <alignment horizontal="right" wrapText="1"/>
    </xf>
    <xf numFmtId="166" fontId="3" fillId="2" borderId="1" xfId="0" applyNumberFormat="1" applyFont="1" applyFill="1" applyBorder="1" applyAlignment="1">
      <alignment horizontal="right" wrapText="1"/>
    </xf>
    <xf numFmtId="0" fontId="9" fillId="0" borderId="0" xfId="0" applyFont="1" applyAlignment="1">
      <alignment horizontal="left" wrapText="1"/>
    </xf>
    <xf numFmtId="0" fontId="10" fillId="0" borderId="0" xfId="0" applyFont="1" applyAlignment="1">
      <alignment horizontal="left"/>
    </xf>
    <xf numFmtId="0" fontId="10" fillId="0" borderId="0" xfId="0" applyFont="1" applyFill="1" applyAlignment="1">
      <alignment horizontal="left"/>
    </xf>
    <xf numFmtId="0" fontId="10" fillId="2" borderId="0" xfId="0" applyFont="1" applyFill="1"/>
    <xf numFmtId="0" fontId="11" fillId="0" borderId="0" xfId="0" applyFont="1"/>
    <xf numFmtId="0" fontId="11" fillId="0" borderId="0" xfId="0" applyFont="1" applyFill="1"/>
    <xf numFmtId="0" fontId="11" fillId="2" borderId="0" xfId="0" applyFont="1" applyFill="1"/>
    <xf numFmtId="16" fontId="11" fillId="0" borderId="0" xfId="0" applyNumberFormat="1" applyFont="1"/>
    <xf numFmtId="0" fontId="0" fillId="2" borderId="0" xfId="0" applyFill="1" applyAlignment="1">
      <alignment horizontal="left"/>
    </xf>
    <xf numFmtId="0" fontId="1" fillId="2" borderId="1" xfId="0" applyFont="1" applyFill="1" applyBorder="1" applyAlignment="1">
      <alignment horizontal="left" wrapText="1"/>
    </xf>
    <xf numFmtId="164" fontId="3" fillId="2" borderId="0" xfId="0" applyNumberFormat="1" applyFont="1" applyFill="1" applyAlignment="1">
      <alignment horizontal="left" wrapText="1"/>
    </xf>
    <xf numFmtId="165" fontId="2" fillId="2" borderId="2" xfId="0" applyNumberFormat="1" applyFont="1" applyFill="1" applyBorder="1" applyAlignment="1">
      <alignment horizontal="left" wrapText="1"/>
    </xf>
    <xf numFmtId="165" fontId="2" fillId="2" borderId="3" xfId="0" applyNumberFormat="1" applyFont="1" applyFill="1" applyBorder="1" applyAlignment="1">
      <alignment horizontal="left" wrapText="1"/>
    </xf>
    <xf numFmtId="0" fontId="0" fillId="3" borderId="4" xfId="0" applyFill="1" applyBorder="1" applyAlignment="1">
      <alignment wrapText="1"/>
    </xf>
    <xf numFmtId="4" fontId="14" fillId="3" borderId="4" xfId="0" applyNumberFormat="1" applyFont="1" applyFill="1" applyBorder="1" applyAlignment="1">
      <alignment horizontal="right" wrapText="1"/>
    </xf>
    <xf numFmtId="4" fontId="14" fillId="3" borderId="5" xfId="0" applyNumberFormat="1" applyFont="1" applyFill="1" applyBorder="1" applyAlignment="1">
      <alignment horizontal="right" wrapText="1"/>
    </xf>
    <xf numFmtId="0" fontId="14" fillId="3" borderId="4" xfId="0" applyFont="1" applyFill="1" applyBorder="1" applyAlignment="1">
      <alignment wrapText="1"/>
    </xf>
    <xf numFmtId="0" fontId="14" fillId="3" borderId="5" xfId="0" applyFont="1" applyFill="1" applyBorder="1" applyAlignment="1">
      <alignment wrapText="1"/>
    </xf>
    <xf numFmtId="164" fontId="3" fillId="4" borderId="0" xfId="0" applyNumberFormat="1" applyFont="1" applyFill="1" applyAlignment="1">
      <alignment wrapText="1"/>
    </xf>
    <xf numFmtId="0" fontId="15" fillId="0" borderId="0" xfId="0" applyFont="1" applyAlignment="1">
      <alignment vertical="center"/>
    </xf>
    <xf numFmtId="0" fontId="13" fillId="0" borderId="0" xfId="0" applyFont="1" applyAlignment="1">
      <alignment vertical="center"/>
    </xf>
    <xf numFmtId="3" fontId="13" fillId="0" borderId="0" xfId="0" applyNumberFormat="1" applyFont="1" applyAlignment="1">
      <alignment vertical="center"/>
    </xf>
    <xf numFmtId="0" fontId="13" fillId="0" borderId="0" xfId="0" applyFont="1"/>
    <xf numFmtId="0" fontId="16" fillId="0" borderId="0" xfId="0" applyFont="1"/>
    <xf numFmtId="0" fontId="5" fillId="2" borderId="1" xfId="0" applyFont="1" applyFill="1" applyBorder="1" applyAlignment="1">
      <alignment horizontal="left" wrapText="1"/>
    </xf>
    <xf numFmtId="0" fontId="0" fillId="0" borderId="4" xfId="0" applyBorder="1" applyAlignment="1">
      <alignment wrapText="1"/>
    </xf>
    <xf numFmtId="0" fontId="17" fillId="0" borderId="4" xfId="0" applyFont="1" applyBorder="1" applyAlignment="1">
      <alignment wrapText="1"/>
    </xf>
    <xf numFmtId="0" fontId="18" fillId="3" borderId="4" xfId="0" applyFont="1" applyFill="1" applyBorder="1" applyAlignment="1">
      <alignment horizontal="right" wrapText="1"/>
    </xf>
    <xf numFmtId="166" fontId="8" fillId="2" borderId="0" xfId="0" applyNumberFormat="1" applyFont="1" applyFill="1" applyAlignment="1">
      <alignment horizontal="right" wrapText="1"/>
    </xf>
    <xf numFmtId="0" fontId="0" fillId="0" borderId="0" xfId="0" applyBorder="1" applyAlignment="1">
      <alignment wrapText="1"/>
    </xf>
    <xf numFmtId="16" fontId="0" fillId="0" borderId="0" xfId="0" applyNumberFormat="1" applyBorder="1" applyAlignment="1">
      <alignment horizontal="right" wrapText="1"/>
    </xf>
    <xf numFmtId="0" fontId="0" fillId="0" borderId="0" xfId="0" applyBorder="1" applyAlignment="1">
      <alignment horizontal="right" wrapText="1"/>
    </xf>
    <xf numFmtId="0" fontId="0" fillId="3" borderId="0" xfId="0" applyFill="1" applyBorder="1" applyAlignment="1">
      <alignment wrapText="1"/>
    </xf>
    <xf numFmtId="164" fontId="8" fillId="2" borderId="0" xfId="0" applyNumberFormat="1" applyFont="1" applyFill="1" applyAlignment="1">
      <alignment horizontal="left" wrapText="1"/>
    </xf>
    <xf numFmtId="43" fontId="0" fillId="2" borderId="0" xfId="3" applyFont="1" applyFill="1" applyAlignment="1">
      <alignment horizontal="left"/>
    </xf>
    <xf numFmtId="164" fontId="8" fillId="2" borderId="0" xfId="0" applyNumberFormat="1" applyFont="1" applyFill="1" applyAlignment="1">
      <alignment horizontal="right" wrapText="1"/>
    </xf>
    <xf numFmtId="0" fontId="0" fillId="2" borderId="0" xfId="0" applyFill="1" applyAlignment="1">
      <alignment horizontal="center"/>
    </xf>
    <xf numFmtId="164" fontId="3" fillId="2" borderId="0" xfId="0" applyNumberFormat="1" applyFont="1" applyFill="1" applyAlignment="1">
      <alignment horizontal="center" wrapText="1"/>
    </xf>
    <xf numFmtId="164" fontId="8" fillId="2" borderId="0" xfId="0" applyNumberFormat="1" applyFont="1" applyFill="1" applyAlignment="1">
      <alignment horizontal="center" wrapText="1"/>
    </xf>
    <xf numFmtId="165" fontId="2" fillId="2" borderId="2" xfId="0" applyNumberFormat="1" applyFont="1" applyFill="1" applyBorder="1" applyAlignment="1">
      <alignment horizontal="center" wrapText="1"/>
    </xf>
    <xf numFmtId="165" fontId="2" fillId="2" borderId="3" xfId="0" applyNumberFormat="1" applyFont="1" applyFill="1" applyBorder="1" applyAlignment="1">
      <alignment horizontal="center" wrapText="1"/>
    </xf>
    <xf numFmtId="0" fontId="18" fillId="0" borderId="0" xfId="0" applyFont="1" applyBorder="1" applyAlignment="1">
      <alignment wrapText="1"/>
    </xf>
    <xf numFmtId="0" fontId="18" fillId="0" borderId="0" xfId="0" applyFont="1" applyBorder="1" applyAlignment="1">
      <alignment horizontal="right" wrapText="1"/>
    </xf>
    <xf numFmtId="0" fontId="18" fillId="3" borderId="0" xfId="0" applyFont="1" applyFill="1" applyBorder="1" applyAlignment="1">
      <alignment vertical="center"/>
    </xf>
    <xf numFmtId="6" fontId="18" fillId="0" borderId="0" xfId="0" applyNumberFormat="1" applyFont="1" applyBorder="1" applyAlignment="1">
      <alignment horizontal="right" wrapText="1"/>
    </xf>
    <xf numFmtId="0" fontId="18" fillId="3" borderId="0" xfId="0" applyFont="1" applyFill="1" applyBorder="1" applyAlignment="1">
      <alignment wrapText="1"/>
    </xf>
    <xf numFmtId="0" fontId="14" fillId="2" borderId="0" xfId="0" applyFont="1" applyFill="1" applyAlignment="1">
      <alignment horizontal="center"/>
    </xf>
    <xf numFmtId="0" fontId="17" fillId="0" borderId="0" xfId="0" applyFont="1" applyBorder="1" applyAlignment="1">
      <alignment wrapText="1"/>
    </xf>
    <xf numFmtId="0" fontId="0" fillId="3" borderId="0" xfId="0" applyFill="1" applyBorder="1" applyAlignment="1">
      <alignment vertical="center"/>
    </xf>
    <xf numFmtId="16" fontId="18" fillId="0" borderId="0" xfId="0" applyNumberFormat="1" applyFont="1" applyBorder="1" applyAlignment="1">
      <alignment horizontal="right" wrapText="1"/>
    </xf>
    <xf numFmtId="0" fontId="18" fillId="0" borderId="0" xfId="0" applyFont="1" applyBorder="1" applyAlignment="1">
      <alignment vertical="center"/>
    </xf>
    <xf numFmtId="0" fontId="14" fillId="2" borderId="0" xfId="0" applyFont="1" applyFill="1" applyAlignment="1">
      <alignment horizontal="center" wrapText="1"/>
    </xf>
    <xf numFmtId="0" fontId="0" fillId="0" borderId="4" xfId="0" applyBorder="1" applyAlignment="1">
      <alignment horizontal="right" wrapText="1"/>
    </xf>
    <xf numFmtId="0" fontId="18" fillId="0" borderId="4" xfId="0" applyFont="1" applyBorder="1" applyAlignment="1">
      <alignment horizontal="right" wrapText="1"/>
    </xf>
    <xf numFmtId="0" fontId="18" fillId="0" borderId="4" xfId="0" applyFont="1" applyBorder="1" applyAlignment="1">
      <alignment wrapText="1"/>
    </xf>
    <xf numFmtId="6" fontId="11" fillId="0" borderId="0" xfId="0" applyNumberFormat="1" applyFont="1" applyFill="1"/>
    <xf numFmtId="6" fontId="0" fillId="0" borderId="0" xfId="0" applyNumberFormat="1" applyFill="1"/>
    <xf numFmtId="164" fontId="8" fillId="2" borderId="0" xfId="0" applyNumberFormat="1" applyFont="1" applyFill="1" applyAlignment="1">
      <alignment horizontal="left" vertical="top" wrapText="1"/>
    </xf>
    <xf numFmtId="165" fontId="19" fillId="2" borderId="3" xfId="0" applyNumberFormat="1" applyFont="1" applyFill="1" applyBorder="1" applyAlignment="1">
      <alignment horizontal="right" wrapText="1"/>
    </xf>
    <xf numFmtId="165" fontId="19" fillId="2" borderId="3" xfId="0" applyNumberFormat="1" applyFont="1" applyFill="1" applyBorder="1" applyAlignment="1">
      <alignment horizontal="left" wrapText="1"/>
    </xf>
    <xf numFmtId="165" fontId="19" fillId="2" borderId="0" xfId="0" applyNumberFormat="1" applyFont="1" applyFill="1" applyBorder="1" applyAlignment="1">
      <alignment horizontal="left" wrapText="1"/>
    </xf>
    <xf numFmtId="165" fontId="2" fillId="2" borderId="0" xfId="0" applyNumberFormat="1" applyFont="1" applyFill="1" applyBorder="1" applyAlignment="1">
      <alignment horizontal="right" wrapText="1"/>
    </xf>
    <xf numFmtId="164" fontId="3" fillId="2" borderId="1" xfId="0" applyNumberFormat="1" applyFont="1" applyFill="1" applyBorder="1" applyAlignment="1">
      <alignment wrapText="1"/>
    </xf>
    <xf numFmtId="164" fontId="19" fillId="2" borderId="0" xfId="0" applyNumberFormat="1" applyFont="1" applyFill="1" applyAlignment="1">
      <alignment wrapText="1"/>
    </xf>
    <xf numFmtId="1" fontId="0" fillId="2" borderId="0" xfId="0" applyNumberFormat="1" applyFill="1" applyAlignment="1">
      <alignment horizontal="left"/>
    </xf>
    <xf numFmtId="43" fontId="0" fillId="2" borderId="0" xfId="3" applyFont="1" applyFill="1"/>
    <xf numFmtId="43" fontId="0" fillId="2" borderId="0" xfId="3" applyNumberFormat="1" applyFont="1" applyFill="1"/>
    <xf numFmtId="43" fontId="0" fillId="2" borderId="1" xfId="3" applyNumberFormat="1" applyFont="1" applyFill="1" applyBorder="1"/>
    <xf numFmtId="165" fontId="20" fillId="2" borderId="2" xfId="0" applyNumberFormat="1" applyFont="1" applyFill="1" applyBorder="1" applyAlignment="1">
      <alignment horizontal="right" wrapText="1"/>
    </xf>
    <xf numFmtId="164" fontId="19" fillId="2" borderId="0" xfId="0" applyNumberFormat="1" applyFont="1" applyFill="1" applyAlignment="1">
      <alignment horizontal="right" wrapText="1"/>
    </xf>
    <xf numFmtId="0" fontId="0" fillId="2" borderId="0" xfId="0" applyFill="1" applyAlignment="1">
      <alignment wrapText="1"/>
    </xf>
    <xf numFmtId="44" fontId="0" fillId="2" borderId="0" xfId="0" applyNumberFormat="1" applyFill="1"/>
    <xf numFmtId="43" fontId="2" fillId="2" borderId="2" xfId="3" applyFont="1" applyFill="1" applyBorder="1" applyAlignment="1">
      <alignment horizontal="right" wrapText="1"/>
    </xf>
    <xf numFmtId="10" fontId="0" fillId="2" borderId="0" xfId="4" applyNumberFormat="1" applyFont="1" applyFill="1"/>
    <xf numFmtId="43" fontId="0" fillId="2" borderId="0" xfId="0" applyNumberFormat="1" applyFill="1"/>
    <xf numFmtId="43" fontId="20" fillId="2" borderId="3" xfId="3" applyFont="1" applyFill="1" applyBorder="1" applyAlignment="1">
      <alignment horizontal="right" wrapText="1"/>
    </xf>
    <xf numFmtId="0" fontId="21" fillId="0" borderId="1" xfId="0" applyFont="1" applyBorder="1"/>
    <xf numFmtId="0" fontId="0" fillId="0" borderId="0" xfId="0"/>
    <xf numFmtId="0" fontId="0" fillId="2" borderId="9" xfId="0" applyFill="1" applyBorder="1"/>
    <xf numFmtId="0" fontId="0" fillId="2" borderId="0" xfId="0" applyFill="1" applyBorder="1"/>
    <xf numFmtId="0" fontId="0" fillId="2" borderId="11" xfId="0" applyFill="1" applyBorder="1"/>
    <xf numFmtId="0" fontId="0" fillId="2" borderId="13" xfId="0" applyFill="1" applyBorder="1"/>
    <xf numFmtId="0" fontId="0" fillId="2" borderId="8" xfId="0" applyFill="1" applyBorder="1"/>
    <xf numFmtId="0" fontId="0" fillId="2" borderId="10" xfId="0" applyFill="1" applyBorder="1"/>
    <xf numFmtId="9" fontId="0" fillId="2" borderId="10" xfId="4" applyFont="1" applyFill="1" applyBorder="1"/>
    <xf numFmtId="9" fontId="0" fillId="2" borderId="12" xfId="4" applyFont="1" applyFill="1" applyBorder="1"/>
    <xf numFmtId="0" fontId="0" fillId="0" borderId="0" xfId="0"/>
    <xf numFmtId="4" fontId="0" fillId="2" borderId="0" xfId="0" applyNumberFormat="1" applyFill="1"/>
    <xf numFmtId="9" fontId="0" fillId="2" borderId="0" xfId="4" applyFont="1" applyFill="1"/>
    <xf numFmtId="0" fontId="22" fillId="2" borderId="7" xfId="0" applyFont="1" applyFill="1" applyBorder="1" applyAlignment="1">
      <alignment horizontal="center"/>
    </xf>
    <xf numFmtId="0" fontId="22" fillId="2" borderId="6" xfId="0" applyFont="1" applyFill="1" applyBorder="1" applyAlignment="1">
      <alignment horizontal="left"/>
    </xf>
    <xf numFmtId="0" fontId="0" fillId="0" borderId="0" xfId="0"/>
    <xf numFmtId="44" fontId="0" fillId="0" borderId="0" xfId="0" applyNumberFormat="1"/>
    <xf numFmtId="0" fontId="23" fillId="0" borderId="0" xfId="0" applyFont="1" applyAlignment="1"/>
    <xf numFmtId="0" fontId="25" fillId="0" borderId="0" xfId="0" applyFont="1"/>
    <xf numFmtId="0" fontId="0" fillId="0" borderId="1" xfId="0" applyBorder="1"/>
    <xf numFmtId="168" fontId="0" fillId="2" borderId="0" xfId="3" applyNumberFormat="1" applyFont="1" applyFill="1" applyBorder="1"/>
    <xf numFmtId="168" fontId="0" fillId="2" borderId="1" xfId="3" applyNumberFormat="1" applyFont="1" applyFill="1" applyBorder="1"/>
    <xf numFmtId="168" fontId="0" fillId="2" borderId="13" xfId="3" applyNumberFormat="1" applyFont="1" applyFill="1" applyBorder="1"/>
    <xf numFmtId="0" fontId="0" fillId="0" borderId="0" xfId="0" applyAlignment="1">
      <alignment horizontal="center"/>
    </xf>
  </cellXfs>
  <cellStyles count="5">
    <cellStyle name="Comma" xfId="3" builtinId="3"/>
    <cellStyle name="Comma 2" xfId="2" xr:uid="{8048AF47-F20A-4D31-B19D-B46D5EF1782D}"/>
    <cellStyle name="Normal" xfId="0" builtinId="0"/>
    <cellStyle name="Normal 2" xfId="1" xr:uid="{A9B1CD9F-B429-4AB5-A827-989B249F1FF9}"/>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xdr:colOff>
      <xdr:row>39</xdr:row>
      <xdr:rowOff>114300</xdr:rowOff>
    </xdr:from>
    <xdr:to>
      <xdr:col>15</xdr:col>
      <xdr:colOff>136535</xdr:colOff>
      <xdr:row>63</xdr:row>
      <xdr:rowOff>3185</xdr:rowOff>
    </xdr:to>
    <xdr:pic>
      <xdr:nvPicPr>
        <xdr:cNvPr id="2" name="Picture 1">
          <a:extLst>
            <a:ext uri="{FF2B5EF4-FFF2-40B4-BE49-F238E27FC236}">
              <a16:creationId xmlns:a16="http://schemas.microsoft.com/office/drawing/2014/main" id="{5828970F-B27F-FA61-62A6-F3005B046CD6}"/>
            </a:ext>
          </a:extLst>
        </xdr:cNvPr>
        <xdr:cNvPicPr>
          <a:picLocks noChangeAspect="1"/>
        </xdr:cNvPicPr>
      </xdr:nvPicPr>
      <xdr:blipFill>
        <a:blip xmlns:r="http://schemas.openxmlformats.org/officeDocument/2006/relationships" r:embed="rId1"/>
        <a:stretch>
          <a:fillRect/>
        </a:stretch>
      </xdr:blipFill>
      <xdr:spPr>
        <a:xfrm>
          <a:off x="8905875" y="7305675"/>
          <a:ext cx="4998095" cy="4952375"/>
        </a:xfrm>
        <a:prstGeom prst="rect">
          <a:avLst/>
        </a:prstGeom>
      </xdr:spPr>
    </xdr:pic>
    <xdr:clientData/>
  </xdr:twoCellAnchor>
  <xdr:twoCellAnchor editAs="oneCell">
    <xdr:from>
      <xdr:col>7</xdr:col>
      <xdr:colOff>333375</xdr:colOff>
      <xdr:row>63</xdr:row>
      <xdr:rowOff>0</xdr:rowOff>
    </xdr:from>
    <xdr:to>
      <xdr:col>15</xdr:col>
      <xdr:colOff>132765</xdr:colOff>
      <xdr:row>73</xdr:row>
      <xdr:rowOff>173087</xdr:rowOff>
    </xdr:to>
    <xdr:pic>
      <xdr:nvPicPr>
        <xdr:cNvPr id="3" name="Picture 2">
          <a:extLst>
            <a:ext uri="{FF2B5EF4-FFF2-40B4-BE49-F238E27FC236}">
              <a16:creationId xmlns:a16="http://schemas.microsoft.com/office/drawing/2014/main" id="{B5E2D701-D1C1-5AE4-B3F5-75D03C99D7AE}"/>
            </a:ext>
          </a:extLst>
        </xdr:cNvPr>
        <xdr:cNvPicPr>
          <a:picLocks noChangeAspect="1"/>
        </xdr:cNvPicPr>
      </xdr:nvPicPr>
      <xdr:blipFill>
        <a:blip xmlns:r="http://schemas.openxmlformats.org/officeDocument/2006/relationships" r:embed="rId2"/>
        <a:stretch>
          <a:fillRect/>
        </a:stretch>
      </xdr:blipFill>
      <xdr:spPr>
        <a:xfrm>
          <a:off x="8610600" y="12230100"/>
          <a:ext cx="4683810" cy="21161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E\AppData\Local\Microsoft\Windows\INetCache\Content.Outlook\OKLX9UYY\22.23%20RAAB%20Budget%20template%20%20to%20COACH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ball"/>
      <sheetName val="Basketball-Boys"/>
      <sheetName val="Basketball- Girls"/>
      <sheetName val="Cheer"/>
      <sheetName val="Cross Country"/>
      <sheetName val="Football"/>
      <sheetName val="Golf - Boys"/>
      <sheetName val="Golf - Girls"/>
      <sheetName val="Lacrosse - Boys"/>
      <sheetName val="Lacrosse - Girls"/>
      <sheetName val="Soccer - Boys"/>
      <sheetName val="Soccer - Girls"/>
      <sheetName val="Softball"/>
      <sheetName val="Swim &amp; Dive"/>
      <sheetName val="Tennis - Boys"/>
      <sheetName val="Tennis - Girls"/>
      <sheetName val="Track &amp; Field"/>
      <sheetName val="Volleyball - Boys"/>
      <sheetName val="Volleyball - Girls"/>
      <sheetName val="Water Polo - Boys"/>
      <sheetName val="Water Polo - Girls"/>
      <sheetName val="Wrestling"/>
    </sheetNames>
    <sheetDataSet>
      <sheetData sheetId="0">
        <row r="82">
          <cell r="E82">
            <v>60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A8E42-40C2-4672-9BDC-79F7D5643B39}">
  <dimension ref="A1:J103"/>
  <sheetViews>
    <sheetView tabSelected="1" topLeftCell="A70" workbookViewId="0">
      <selection activeCell="F103" sqref="F103"/>
    </sheetView>
  </sheetViews>
  <sheetFormatPr defaultRowHeight="15" x14ac:dyDescent="0.25"/>
  <cols>
    <col min="1" max="1" width="31.7109375" customWidth="1"/>
    <col min="2" max="2" width="14.7109375" hidden="1" customWidth="1"/>
    <col min="3" max="3" width="12.42578125" style="14" customWidth="1"/>
    <col min="4" max="4" width="30.28515625" style="14" customWidth="1"/>
    <col min="5" max="5" width="12.5703125" style="14" bestFit="1" customWidth="1"/>
    <col min="6" max="6" width="17" style="14" bestFit="1" customWidth="1"/>
    <col min="7" max="7" width="25.140625" style="14" customWidth="1"/>
    <col min="8" max="8" width="30.28515625" style="14" customWidth="1"/>
    <col min="9" max="9" width="13.28515625" style="14" bestFit="1" customWidth="1"/>
    <col min="10" max="10" width="10.42578125" style="14" customWidth="1"/>
  </cols>
  <sheetData>
    <row r="1" spans="1:10" ht="36.75" x14ac:dyDescent="0.25">
      <c r="A1" s="1"/>
      <c r="B1" s="2" t="s">
        <v>104</v>
      </c>
      <c r="C1" s="9" t="s">
        <v>300</v>
      </c>
      <c r="D1" s="24" t="s">
        <v>93</v>
      </c>
    </row>
    <row r="2" spans="1:10" x14ac:dyDescent="0.25">
      <c r="A2" s="3" t="s">
        <v>0</v>
      </c>
      <c r="B2" s="4"/>
      <c r="C2" s="10"/>
      <c r="D2" s="10"/>
    </row>
    <row r="3" spans="1:10" ht="23.25" x14ac:dyDescent="0.25">
      <c r="A3" s="3" t="s">
        <v>1</v>
      </c>
      <c r="B3" s="5">
        <f>4433.05</f>
        <v>4433.05</v>
      </c>
      <c r="C3" s="10">
        <v>4000</v>
      </c>
      <c r="D3" s="25" t="s">
        <v>244</v>
      </c>
    </row>
    <row r="4" spans="1:10" x14ac:dyDescent="0.25">
      <c r="A4" s="3" t="s">
        <v>2</v>
      </c>
      <c r="B4" s="5">
        <f>330</f>
        <v>330</v>
      </c>
      <c r="C4" s="10">
        <v>330</v>
      </c>
      <c r="D4" s="25" t="s">
        <v>106</v>
      </c>
    </row>
    <row r="5" spans="1:10" x14ac:dyDescent="0.25">
      <c r="A5" s="3" t="s">
        <v>3</v>
      </c>
      <c r="B5" s="6">
        <f t="shared" ref="B5:C5" si="0">(B3)+(B4)</f>
        <v>4763.05</v>
      </c>
      <c r="C5" s="12">
        <f t="shared" si="0"/>
        <v>4330</v>
      </c>
      <c r="D5" s="12"/>
      <c r="E5" s="93"/>
    </row>
    <row r="6" spans="1:10" x14ac:dyDescent="0.25">
      <c r="A6" s="3" t="s">
        <v>4</v>
      </c>
      <c r="B6" s="4"/>
      <c r="C6" s="10"/>
      <c r="D6" s="10"/>
    </row>
    <row r="7" spans="1:10" x14ac:dyDescent="0.25">
      <c r="A7" s="3" t="s">
        <v>5</v>
      </c>
      <c r="B7" s="5">
        <f>1300</f>
        <v>1300</v>
      </c>
      <c r="C7" s="10">
        <f>17*400+1500</f>
        <v>8300</v>
      </c>
      <c r="D7" s="10" t="s">
        <v>291</v>
      </c>
    </row>
    <row r="8" spans="1:10" x14ac:dyDescent="0.25">
      <c r="A8" s="3" t="s">
        <v>6</v>
      </c>
      <c r="B8" s="4"/>
      <c r="C8" s="10"/>
      <c r="D8" s="25" t="s">
        <v>233</v>
      </c>
    </row>
    <row r="9" spans="1:10" x14ac:dyDescent="0.25">
      <c r="A9" s="3" t="s">
        <v>7</v>
      </c>
      <c r="B9" s="5">
        <f>400</f>
        <v>400</v>
      </c>
      <c r="C9" s="10"/>
      <c r="D9" s="10"/>
    </row>
    <row r="10" spans="1:10" x14ac:dyDescent="0.25">
      <c r="A10" s="3" t="s">
        <v>8</v>
      </c>
      <c r="B10" s="5">
        <f>981</f>
        <v>981</v>
      </c>
      <c r="C10" s="10"/>
      <c r="D10" s="10"/>
    </row>
    <row r="11" spans="1:10" x14ac:dyDescent="0.25">
      <c r="A11" s="3" t="s">
        <v>9</v>
      </c>
      <c r="B11" s="5">
        <f>35537.35</f>
        <v>35537.35</v>
      </c>
      <c r="C11" s="10">
        <v>38950</v>
      </c>
      <c r="D11" s="10" t="s">
        <v>360</v>
      </c>
    </row>
    <row r="12" spans="1:10" x14ac:dyDescent="0.25">
      <c r="A12" s="3" t="s">
        <v>303</v>
      </c>
      <c r="B12" s="5">
        <f>30438.66</f>
        <v>30438.66</v>
      </c>
      <c r="C12" s="10">
        <v>45000</v>
      </c>
      <c r="D12" s="10" t="s">
        <v>254</v>
      </c>
    </row>
    <row r="13" spans="1:10" x14ac:dyDescent="0.25">
      <c r="A13" s="28" t="s">
        <v>248</v>
      </c>
      <c r="B13" s="4"/>
      <c r="C13" s="10">
        <v>14200</v>
      </c>
      <c r="D13" s="10" t="s">
        <v>301</v>
      </c>
    </row>
    <row r="14" spans="1:10" s="119" customFormat="1" x14ac:dyDescent="0.25">
      <c r="A14" s="3" t="s">
        <v>302</v>
      </c>
      <c r="B14" s="4"/>
      <c r="C14" s="10">
        <v>0</v>
      </c>
      <c r="D14" s="10" t="s">
        <v>331</v>
      </c>
      <c r="E14" s="14"/>
      <c r="F14" s="14"/>
      <c r="G14" s="14"/>
      <c r="H14" s="14"/>
      <c r="I14" s="14"/>
      <c r="J14" s="14"/>
    </row>
    <row r="15" spans="1:10" x14ac:dyDescent="0.25">
      <c r="A15" s="3" t="s">
        <v>12</v>
      </c>
      <c r="B15" s="4"/>
      <c r="C15" s="10"/>
      <c r="D15" s="10" t="s">
        <v>107</v>
      </c>
    </row>
    <row r="16" spans="1:10" x14ac:dyDescent="0.25">
      <c r="A16" s="3" t="s">
        <v>13</v>
      </c>
      <c r="B16" s="5">
        <f>22970</f>
        <v>22970</v>
      </c>
      <c r="C16" s="10">
        <v>250</v>
      </c>
      <c r="D16" s="25" t="s">
        <v>222</v>
      </c>
      <c r="E16" s="115"/>
    </row>
    <row r="17" spans="1:10" x14ac:dyDescent="0.25">
      <c r="A17" s="3" t="s">
        <v>14</v>
      </c>
      <c r="B17" s="4"/>
      <c r="C17" s="10"/>
      <c r="D17" s="25" t="s">
        <v>223</v>
      </c>
    </row>
    <row r="18" spans="1:10" x14ac:dyDescent="0.25">
      <c r="A18" s="3" t="s">
        <v>15</v>
      </c>
      <c r="B18" s="4"/>
      <c r="C18" s="10"/>
      <c r="D18" s="10" t="s">
        <v>106</v>
      </c>
    </row>
    <row r="19" spans="1:10" x14ac:dyDescent="0.25">
      <c r="A19" s="3" t="s">
        <v>16</v>
      </c>
      <c r="B19" s="6">
        <f t="shared" ref="B19:C19" si="1">(B17)+(B18)</f>
        <v>0</v>
      </c>
      <c r="C19" s="12">
        <f t="shared" si="1"/>
        <v>0</v>
      </c>
      <c r="D19" s="12"/>
    </row>
    <row r="20" spans="1:10" x14ac:dyDescent="0.25">
      <c r="A20" s="3" t="s">
        <v>17</v>
      </c>
      <c r="B20" s="4"/>
      <c r="C20" s="10"/>
      <c r="D20" s="90"/>
    </row>
    <row r="21" spans="1:10" x14ac:dyDescent="0.25">
      <c r="A21" s="3" t="s">
        <v>18</v>
      </c>
      <c r="B21" s="6">
        <f>(((((((((((B6)+(B7))+(B8))+(B9))+(B10))+(B11))+(B12))+(B13))+(B15))+(B16))+(B19))+(B20)</f>
        <v>91627.01</v>
      </c>
      <c r="C21" s="12">
        <f>(((((((((((C6)+(C7))+(C8))+(C9))+(C10))+(C11))+(C12))+(C13))+(C15))+(C16))+(C19))+(C20)+C17+C18</f>
        <v>106700</v>
      </c>
      <c r="D21" s="89"/>
    </row>
    <row r="22" spans="1:10" ht="23.25" x14ac:dyDescent="0.25">
      <c r="A22" s="3" t="s">
        <v>19</v>
      </c>
      <c r="B22" s="5">
        <f>37780</f>
        <v>37780</v>
      </c>
      <c r="C22" s="97">
        <v>64284</v>
      </c>
      <c r="D22" s="88" t="s">
        <v>304</v>
      </c>
      <c r="E22" s="116"/>
    </row>
    <row r="23" spans="1:10" x14ac:dyDescent="0.25">
      <c r="A23" s="3" t="s">
        <v>20</v>
      </c>
      <c r="B23" s="5">
        <f>1512.19</f>
        <v>1512.19</v>
      </c>
      <c r="C23" s="10">
        <v>0</v>
      </c>
      <c r="D23" s="10" t="s">
        <v>108</v>
      </c>
    </row>
    <row r="24" spans="1:10" ht="23.25" x14ac:dyDescent="0.25">
      <c r="A24" s="3" t="s">
        <v>21</v>
      </c>
      <c r="B24" s="4"/>
      <c r="C24" s="10"/>
      <c r="D24" s="25" t="s">
        <v>220</v>
      </c>
    </row>
    <row r="25" spans="1:10" x14ac:dyDescent="0.25">
      <c r="A25" s="3" t="s">
        <v>6</v>
      </c>
      <c r="B25" s="4"/>
      <c r="C25" s="10"/>
      <c r="D25" s="10" t="s">
        <v>106</v>
      </c>
    </row>
    <row r="26" spans="1:10" x14ac:dyDescent="0.25">
      <c r="A26" s="3" t="s">
        <v>22</v>
      </c>
      <c r="B26" s="6">
        <f t="shared" ref="B26:C26" si="2">(B24)+(B25)</f>
        <v>0</v>
      </c>
      <c r="C26" s="12">
        <f t="shared" si="2"/>
        <v>0</v>
      </c>
      <c r="D26" s="12"/>
    </row>
    <row r="27" spans="1:10" s="8" customFormat="1" x14ac:dyDescent="0.25">
      <c r="A27" s="28" t="s">
        <v>221</v>
      </c>
      <c r="B27" s="7"/>
      <c r="C27" s="86">
        <v>76640</v>
      </c>
      <c r="D27" s="87" t="s">
        <v>219</v>
      </c>
      <c r="E27" s="14"/>
      <c r="F27" s="14"/>
      <c r="G27" s="14"/>
      <c r="H27" s="14"/>
      <c r="I27" s="14"/>
      <c r="J27" s="14"/>
    </row>
    <row r="28" spans="1:10" x14ac:dyDescent="0.25">
      <c r="A28" s="3" t="s">
        <v>23</v>
      </c>
      <c r="B28" s="6">
        <f>((((B5)+(B21))+(B22))+(B23))+(B26)</f>
        <v>135682.25</v>
      </c>
      <c r="C28" s="12">
        <f>((((C5)+(C21))+(C22))+(C23))+(C26)+C27</f>
        <v>251954</v>
      </c>
      <c r="D28" s="12"/>
    </row>
    <row r="29" spans="1:10" x14ac:dyDescent="0.25">
      <c r="A29" s="3" t="s">
        <v>24</v>
      </c>
      <c r="B29" s="6">
        <f t="shared" ref="B29:C29" si="3">(B28)-(0)</f>
        <v>135682.25</v>
      </c>
      <c r="C29" s="12">
        <f t="shared" si="3"/>
        <v>251954</v>
      </c>
      <c r="D29" s="12"/>
    </row>
    <row r="30" spans="1:10" x14ac:dyDescent="0.25">
      <c r="A30" s="3" t="s">
        <v>25</v>
      </c>
      <c r="B30" s="4"/>
      <c r="C30" s="10"/>
      <c r="D30" s="10"/>
    </row>
    <row r="31" spans="1:10" x14ac:dyDescent="0.25">
      <c r="A31" s="3" t="s">
        <v>26</v>
      </c>
      <c r="B31" s="5">
        <f>4569</f>
        <v>4569</v>
      </c>
      <c r="C31" s="10">
        <f>75+50</f>
        <v>125</v>
      </c>
      <c r="D31" s="10" t="s">
        <v>112</v>
      </c>
    </row>
    <row r="32" spans="1:10" s="105" customFormat="1" ht="35.450000000000003" customHeight="1" x14ac:dyDescent="0.25">
      <c r="A32" s="3" t="s">
        <v>263</v>
      </c>
      <c r="B32" s="5"/>
      <c r="C32" s="91">
        <v>30302.66</v>
      </c>
      <c r="D32" s="10" t="s">
        <v>264</v>
      </c>
      <c r="E32" s="14"/>
      <c r="F32" s="14"/>
      <c r="G32" s="14"/>
      <c r="H32" s="14"/>
      <c r="I32" s="14"/>
      <c r="J32" s="14"/>
    </row>
    <row r="33" spans="1:10" s="8" customFormat="1" ht="24.6" customHeight="1" x14ac:dyDescent="0.25">
      <c r="A33" s="3" t="s">
        <v>368</v>
      </c>
      <c r="B33" s="5"/>
      <c r="C33" s="10">
        <f>((35*16)*47)*1.0884</f>
        <v>28646.688000000002</v>
      </c>
      <c r="D33" s="10" t="s">
        <v>333</v>
      </c>
      <c r="E33" s="14"/>
      <c r="F33" s="14"/>
      <c r="G33" s="14"/>
      <c r="H33" s="14"/>
      <c r="I33" s="14"/>
      <c r="J33" s="14"/>
    </row>
    <row r="34" spans="1:10" ht="27.6" customHeight="1" x14ac:dyDescent="0.25">
      <c r="A34" s="3" t="s">
        <v>27</v>
      </c>
      <c r="B34" s="5">
        <f>1629.91</f>
        <v>1629.91</v>
      </c>
      <c r="C34" s="10">
        <f>C22*4%</f>
        <v>2571.36</v>
      </c>
      <c r="D34" s="25" t="s">
        <v>224</v>
      </c>
    </row>
    <row r="35" spans="1:10" ht="23.25" x14ac:dyDescent="0.25">
      <c r="A35" s="3" t="s">
        <v>111</v>
      </c>
      <c r="B35" s="5"/>
      <c r="C35" s="10">
        <f>1250+2500+800</f>
        <v>4550</v>
      </c>
      <c r="D35" s="61" t="s">
        <v>225</v>
      </c>
    </row>
    <row r="36" spans="1:10" x14ac:dyDescent="0.25">
      <c r="A36" s="3" t="s">
        <v>28</v>
      </c>
      <c r="B36" s="5">
        <f>2712.3</f>
        <v>2712.3</v>
      </c>
      <c r="C36" s="10">
        <v>2800</v>
      </c>
      <c r="D36" s="25" t="s">
        <v>109</v>
      </c>
    </row>
    <row r="37" spans="1:10" x14ac:dyDescent="0.25">
      <c r="A37" s="3" t="s">
        <v>29</v>
      </c>
      <c r="B37" s="5">
        <f>1000</f>
        <v>1000</v>
      </c>
      <c r="C37" s="10">
        <v>1000</v>
      </c>
      <c r="D37" s="10" t="s">
        <v>109</v>
      </c>
    </row>
    <row r="38" spans="1:10" x14ac:dyDescent="0.25">
      <c r="A38" s="3" t="s">
        <v>52</v>
      </c>
      <c r="B38" s="5"/>
      <c r="C38" s="10">
        <f>100+100</f>
        <v>200</v>
      </c>
      <c r="D38" s="25" t="s">
        <v>226</v>
      </c>
    </row>
    <row r="39" spans="1:10" x14ac:dyDescent="0.25">
      <c r="A39" s="3" t="s">
        <v>30</v>
      </c>
      <c r="B39" s="4"/>
      <c r="C39" s="10">
        <f>70*12</f>
        <v>840</v>
      </c>
      <c r="D39" s="10" t="s">
        <v>110</v>
      </c>
    </row>
    <row r="40" spans="1:10" x14ac:dyDescent="0.25">
      <c r="A40" s="3" t="s">
        <v>31</v>
      </c>
      <c r="B40" s="6">
        <f>((((B31)+(B34))+(B36))+(B37))+(B39)</f>
        <v>9911.2099999999991</v>
      </c>
      <c r="C40" s="12">
        <f>((((C31)+(C34))+(C36))+(C37))+(C39)+C38+C35+C33+C32</f>
        <v>71035.707999999999</v>
      </c>
      <c r="D40" s="12"/>
    </row>
    <row r="41" spans="1:10" x14ac:dyDescent="0.25">
      <c r="A41" s="3" t="s">
        <v>32</v>
      </c>
      <c r="B41" s="4"/>
      <c r="C41" s="10"/>
      <c r="D41" s="10"/>
    </row>
    <row r="42" spans="1:10" x14ac:dyDescent="0.25">
      <c r="A42" s="3" t="s">
        <v>33</v>
      </c>
      <c r="B42" s="5">
        <f>107.75</f>
        <v>107.75</v>
      </c>
      <c r="C42" s="10"/>
      <c r="D42" s="10"/>
    </row>
    <row r="43" spans="1:10" s="105" customFormat="1" x14ac:dyDescent="0.25">
      <c r="A43" s="3" t="s">
        <v>9</v>
      </c>
      <c r="B43" s="5"/>
      <c r="C43" s="10">
        <v>1531.25</v>
      </c>
      <c r="D43" s="10" t="s">
        <v>278</v>
      </c>
      <c r="E43" s="14"/>
      <c r="F43" s="14"/>
      <c r="G43" s="14"/>
      <c r="H43" s="14"/>
      <c r="I43" s="14"/>
      <c r="J43" s="14"/>
    </row>
    <row r="44" spans="1:10" s="119" customFormat="1" x14ac:dyDescent="0.25">
      <c r="A44" s="3" t="s">
        <v>332</v>
      </c>
      <c r="B44" s="5"/>
      <c r="C44" s="10">
        <v>5600</v>
      </c>
      <c r="D44" s="25" t="s">
        <v>105</v>
      </c>
      <c r="E44" s="14"/>
      <c r="F44" s="14"/>
      <c r="G44" s="14"/>
      <c r="H44" s="14"/>
      <c r="I44" s="14"/>
      <c r="J44" s="14"/>
    </row>
    <row r="45" spans="1:10" x14ac:dyDescent="0.25">
      <c r="A45" s="3" t="s">
        <v>34</v>
      </c>
      <c r="B45" s="5">
        <f>14232.92</f>
        <v>14232.92</v>
      </c>
      <c r="C45" s="10">
        <v>15920</v>
      </c>
      <c r="D45" s="25" t="s">
        <v>105</v>
      </c>
    </row>
    <row r="46" spans="1:10" ht="23.25" x14ac:dyDescent="0.25">
      <c r="A46" s="3" t="s">
        <v>35</v>
      </c>
      <c r="B46" s="5">
        <f>21550.84</f>
        <v>21550.84</v>
      </c>
      <c r="C46" s="10">
        <v>0</v>
      </c>
      <c r="D46" s="25" t="s">
        <v>227</v>
      </c>
    </row>
    <row r="47" spans="1:10" x14ac:dyDescent="0.25">
      <c r="A47" s="3" t="s">
        <v>36</v>
      </c>
      <c r="B47" s="6">
        <f t="shared" ref="B47" si="4">(((B41)+(B42))+(B45))+(B46)</f>
        <v>35891.51</v>
      </c>
      <c r="C47" s="12">
        <f>(((C41)+(C42))+(C45))+(C46)+C43+C44</f>
        <v>23051.25</v>
      </c>
      <c r="D47" s="12"/>
    </row>
    <row r="48" spans="1:10" x14ac:dyDescent="0.25">
      <c r="A48" s="3" t="s">
        <v>37</v>
      </c>
      <c r="B48" s="4"/>
      <c r="C48" s="91">
        <v>173727.58</v>
      </c>
      <c r="D48" s="91" t="s">
        <v>219</v>
      </c>
    </row>
    <row r="49" spans="1:4" hidden="1" x14ac:dyDescent="0.25">
      <c r="A49" s="3" t="s">
        <v>38</v>
      </c>
      <c r="B49" s="5">
        <f>0</f>
        <v>0</v>
      </c>
      <c r="C49" s="11"/>
      <c r="D49" s="11"/>
    </row>
    <row r="50" spans="1:4" hidden="1" x14ac:dyDescent="0.25">
      <c r="A50" s="3" t="s">
        <v>39</v>
      </c>
      <c r="B50" s="4"/>
      <c r="C50" s="10"/>
      <c r="D50" s="10"/>
    </row>
    <row r="51" spans="1:4" hidden="1" x14ac:dyDescent="0.25">
      <c r="A51" s="3" t="s">
        <v>40</v>
      </c>
      <c r="B51" s="4"/>
      <c r="C51" s="10"/>
      <c r="D51" s="10"/>
    </row>
    <row r="52" spans="1:4" hidden="1" x14ac:dyDescent="0.25">
      <c r="A52" s="3" t="s">
        <v>41</v>
      </c>
      <c r="B52" s="4"/>
      <c r="C52" s="10"/>
      <c r="D52" s="10"/>
    </row>
    <row r="53" spans="1:4" hidden="1" x14ac:dyDescent="0.25">
      <c r="A53" s="3" t="s">
        <v>42</v>
      </c>
      <c r="B53" s="4"/>
      <c r="C53" s="11"/>
      <c r="D53" s="11"/>
    </row>
    <row r="54" spans="1:4" hidden="1" x14ac:dyDescent="0.25">
      <c r="A54" s="3" t="s">
        <v>43</v>
      </c>
      <c r="B54" s="4"/>
      <c r="C54" s="10"/>
      <c r="D54" s="10"/>
    </row>
    <row r="55" spans="1:4" hidden="1" x14ac:dyDescent="0.25">
      <c r="A55" s="3" t="s">
        <v>44</v>
      </c>
      <c r="B55" s="5">
        <f>350</f>
        <v>350</v>
      </c>
      <c r="C55" s="10"/>
      <c r="D55" s="10"/>
    </row>
    <row r="56" spans="1:4" hidden="1" x14ac:dyDescent="0.25">
      <c r="A56" s="3" t="s">
        <v>45</v>
      </c>
      <c r="B56" s="4"/>
      <c r="C56" s="10"/>
      <c r="D56" s="10"/>
    </row>
    <row r="57" spans="1:4" hidden="1" x14ac:dyDescent="0.25">
      <c r="A57" s="3" t="s">
        <v>46</v>
      </c>
      <c r="B57" s="5">
        <f>244</f>
        <v>244</v>
      </c>
      <c r="C57" s="10"/>
      <c r="D57" s="10"/>
    </row>
    <row r="58" spans="1:4" hidden="1" x14ac:dyDescent="0.25">
      <c r="A58" s="3" t="s">
        <v>47</v>
      </c>
      <c r="B58" s="4"/>
      <c r="C58" s="10"/>
      <c r="D58" s="10"/>
    </row>
    <row r="59" spans="1:4" x14ac:dyDescent="0.25">
      <c r="A59" s="3" t="s">
        <v>48</v>
      </c>
      <c r="B59" s="5">
        <f>29592.83</f>
        <v>29592.83</v>
      </c>
      <c r="C59" s="91">
        <v>73065</v>
      </c>
      <c r="D59" s="91" t="s">
        <v>219</v>
      </c>
    </row>
    <row r="60" spans="1:4" ht="23.25" x14ac:dyDescent="0.25">
      <c r="A60" s="28" t="s">
        <v>241</v>
      </c>
      <c r="B60" s="4"/>
      <c r="C60" s="10"/>
      <c r="D60" s="10" t="s">
        <v>364</v>
      </c>
    </row>
    <row r="61" spans="1:4" ht="23.25" x14ac:dyDescent="0.25">
      <c r="A61" s="28" t="s">
        <v>242</v>
      </c>
      <c r="B61" s="4"/>
      <c r="C61" s="10">
        <f>C59*8.84%</f>
        <v>6458.945999999999</v>
      </c>
      <c r="D61" s="25" t="s">
        <v>243</v>
      </c>
    </row>
    <row r="62" spans="1:4" x14ac:dyDescent="0.25">
      <c r="A62" s="3" t="s">
        <v>51</v>
      </c>
      <c r="B62" s="6">
        <f>((B59)+(B60))+(B61)</f>
        <v>29592.83</v>
      </c>
      <c r="C62" s="12">
        <f>((C59)+(C60))+(C61)</f>
        <v>79523.945999999996</v>
      </c>
      <c r="D62" s="12"/>
    </row>
    <row r="63" spans="1:4" hidden="1" x14ac:dyDescent="0.25">
      <c r="A63" s="3" t="s">
        <v>52</v>
      </c>
      <c r="B63" s="4"/>
      <c r="C63" s="10"/>
      <c r="D63" s="10"/>
    </row>
    <row r="64" spans="1:4" hidden="1" x14ac:dyDescent="0.25">
      <c r="A64" s="3" t="s">
        <v>53</v>
      </c>
      <c r="B64" s="4"/>
      <c r="C64" s="10"/>
      <c r="D64" s="10"/>
    </row>
    <row r="65" spans="1:5" hidden="1" x14ac:dyDescent="0.25">
      <c r="A65" s="3" t="s">
        <v>54</v>
      </c>
      <c r="B65" s="4"/>
      <c r="C65" s="10"/>
      <c r="D65" s="10"/>
    </row>
    <row r="66" spans="1:5" hidden="1" x14ac:dyDescent="0.25">
      <c r="A66" s="3" t="s">
        <v>55</v>
      </c>
      <c r="B66" s="4"/>
      <c r="C66" s="10"/>
      <c r="D66" s="10"/>
    </row>
    <row r="67" spans="1:5" hidden="1" x14ac:dyDescent="0.25">
      <c r="A67" s="3" t="s">
        <v>56</v>
      </c>
      <c r="B67" s="4"/>
      <c r="C67" s="10"/>
      <c r="D67" s="10"/>
    </row>
    <row r="68" spans="1:5" hidden="1" x14ac:dyDescent="0.25">
      <c r="A68" s="3" t="s">
        <v>57</v>
      </c>
      <c r="B68" s="4"/>
      <c r="C68" s="10"/>
      <c r="D68" s="10"/>
    </row>
    <row r="69" spans="1:5" hidden="1" x14ac:dyDescent="0.25">
      <c r="A69" s="3" t="s">
        <v>58</v>
      </c>
      <c r="B69" s="4"/>
      <c r="C69" s="10"/>
      <c r="D69" s="10"/>
    </row>
    <row r="70" spans="1:5" x14ac:dyDescent="0.25">
      <c r="A70" s="3" t="s">
        <v>59</v>
      </c>
      <c r="B70" s="6">
        <f>((((((((((((((((((B48)+(B49))+(B50))+(B51))+(B52))+(B53))+(B54))+(B55))+(B56))+(B57))+(B58))+(B62))+(B63))+(B64))+(B65))+(B66))+(B67))+(B68))+(B69)</f>
        <v>30186.83</v>
      </c>
      <c r="C70" s="12">
        <f>((((((((((((((((((C48)+(C49))+(C50))+(C51))+(C52))+(C53))+(C54))+(C55))+(C56))+(C57))+(C58))+(C62))+(C63))+(C64))+(C65))+(C66))+(C67))+(C68))+(C69)</f>
        <v>253251.52599999998</v>
      </c>
      <c r="D70" s="12"/>
    </row>
    <row r="71" spans="1:5" x14ac:dyDescent="0.25">
      <c r="A71" s="3" t="s">
        <v>60</v>
      </c>
      <c r="B71" s="6">
        <f>((B40)+(B47))+(B70)</f>
        <v>75989.55</v>
      </c>
      <c r="C71" s="100">
        <f>((C40)+(C47))+(C70)</f>
        <v>347338.484</v>
      </c>
      <c r="D71" s="12"/>
    </row>
    <row r="72" spans="1:5" x14ac:dyDescent="0.25">
      <c r="A72" s="3" t="s">
        <v>61</v>
      </c>
      <c r="B72" s="6">
        <f>(B29)-(B71)</f>
        <v>59692.7</v>
      </c>
      <c r="C72" s="96">
        <f>(C29)-(C71)</f>
        <v>-95384.483999999997</v>
      </c>
      <c r="D72" s="12"/>
    </row>
    <row r="73" spans="1:5" x14ac:dyDescent="0.25">
      <c r="A73" s="3" t="s">
        <v>62</v>
      </c>
      <c r="B73" s="4"/>
      <c r="C73" s="10"/>
      <c r="D73" s="10"/>
    </row>
    <row r="74" spans="1:5" x14ac:dyDescent="0.25">
      <c r="A74" s="3" t="s">
        <v>63</v>
      </c>
      <c r="B74" s="5">
        <f>121.07</f>
        <v>121.07</v>
      </c>
      <c r="C74" s="10">
        <v>120</v>
      </c>
      <c r="D74" s="10" t="s">
        <v>109</v>
      </c>
    </row>
    <row r="75" spans="1:5" hidden="1" x14ac:dyDescent="0.25">
      <c r="A75" s="3" t="s">
        <v>64</v>
      </c>
      <c r="B75" s="4"/>
      <c r="C75" s="10"/>
      <c r="D75" s="10"/>
    </row>
    <row r="76" spans="1:5" hidden="1" x14ac:dyDescent="0.25">
      <c r="A76" s="3" t="s">
        <v>65</v>
      </c>
      <c r="B76" s="4"/>
      <c r="C76" s="10"/>
      <c r="D76" s="10"/>
    </row>
    <row r="77" spans="1:5" hidden="1" x14ac:dyDescent="0.25">
      <c r="A77" s="3" t="s">
        <v>66</v>
      </c>
      <c r="B77" s="6">
        <f t="shared" ref="B77:C77" si="5">(B75)+(B76)</f>
        <v>0</v>
      </c>
      <c r="C77" s="12">
        <f t="shared" si="5"/>
        <v>0</v>
      </c>
      <c r="D77" s="12"/>
    </row>
    <row r="78" spans="1:5" x14ac:dyDescent="0.25">
      <c r="A78" s="3" t="s">
        <v>67</v>
      </c>
      <c r="B78" s="6">
        <f t="shared" ref="B78:C78" si="6">(B74)+(B77)</f>
        <v>121.07</v>
      </c>
      <c r="C78" s="12">
        <f t="shared" si="6"/>
        <v>120</v>
      </c>
      <c r="D78" s="12"/>
    </row>
    <row r="79" spans="1:5" x14ac:dyDescent="0.25">
      <c r="A79" s="3" t="s">
        <v>68</v>
      </c>
      <c r="B79" s="6">
        <f t="shared" ref="B79:C79" si="7">(B78)-(0)</f>
        <v>121.07</v>
      </c>
      <c r="C79" s="12">
        <f t="shared" si="7"/>
        <v>120</v>
      </c>
      <c r="D79" s="12"/>
    </row>
    <row r="80" spans="1:5" x14ac:dyDescent="0.25">
      <c r="A80" s="28" t="s">
        <v>255</v>
      </c>
      <c r="B80" s="7">
        <f t="shared" ref="B80" si="8">(B72)+(B79)</f>
        <v>59813.77</v>
      </c>
      <c r="C80" s="103">
        <f>(C72)+(C79)</f>
        <v>-95264.483999999997</v>
      </c>
      <c r="D80" s="13"/>
      <c r="E80" s="102"/>
    </row>
    <row r="81" spans="1:10" x14ac:dyDescent="0.25">
      <c r="A81" s="3"/>
      <c r="B81" s="4"/>
      <c r="C81" s="10"/>
      <c r="D81" s="10"/>
    </row>
    <row r="82" spans="1:10" x14ac:dyDescent="0.25">
      <c r="A82" s="3" t="s">
        <v>232</v>
      </c>
    </row>
    <row r="83" spans="1:10" x14ac:dyDescent="0.25">
      <c r="A83" s="3" t="s">
        <v>230</v>
      </c>
      <c r="C83" s="94">
        <v>241209.59</v>
      </c>
    </row>
    <row r="84" spans="1:10" x14ac:dyDescent="0.25">
      <c r="A84" s="3" t="s">
        <v>231</v>
      </c>
      <c r="C84" s="95">
        <v>160065.07</v>
      </c>
    </row>
    <row r="85" spans="1:10" x14ac:dyDescent="0.25">
      <c r="A85" s="28" t="s">
        <v>232</v>
      </c>
      <c r="C85" s="93">
        <f>SUM(C83:C84)</f>
        <v>401274.66000000003</v>
      </c>
    </row>
    <row r="86" spans="1:10" s="8" customFormat="1" x14ac:dyDescent="0.25">
      <c r="A86" s="28"/>
      <c r="C86" s="93"/>
      <c r="D86" s="14"/>
      <c r="E86" s="14"/>
      <c r="F86" s="14"/>
      <c r="G86" s="14"/>
      <c r="H86" s="14"/>
      <c r="I86" s="14"/>
      <c r="J86" s="14"/>
    </row>
    <row r="87" spans="1:10" x14ac:dyDescent="0.25">
      <c r="A87" s="28" t="s">
        <v>253</v>
      </c>
      <c r="C87" s="99">
        <f>C80+C85</f>
        <v>306010.17600000004</v>
      </c>
    </row>
    <row r="88" spans="1:10" x14ac:dyDescent="0.25">
      <c r="A88" s="28" t="s">
        <v>250</v>
      </c>
      <c r="C88" s="101">
        <f>(C87)/(C71-C32)</f>
        <v>0.96522270618855999</v>
      </c>
      <c r="D88" s="14" t="s">
        <v>273</v>
      </c>
    </row>
    <row r="89" spans="1:10" x14ac:dyDescent="0.25">
      <c r="A89" s="28" t="s">
        <v>251</v>
      </c>
      <c r="C89" s="102">
        <f>C87/((C71-C32)/12)</f>
        <v>11.58267247426272</v>
      </c>
      <c r="D89" s="14" t="s">
        <v>252</v>
      </c>
    </row>
    <row r="91" spans="1:10" x14ac:dyDescent="0.25">
      <c r="A91" s="104" t="s">
        <v>256</v>
      </c>
    </row>
    <row r="92" spans="1:10" x14ac:dyDescent="0.25">
      <c r="A92" t="s">
        <v>271</v>
      </c>
    </row>
    <row r="93" spans="1:10" x14ac:dyDescent="0.25">
      <c r="A93" t="s">
        <v>272</v>
      </c>
    </row>
    <row r="94" spans="1:10" ht="15.75" thickBot="1" x14ac:dyDescent="0.3"/>
    <row r="95" spans="1:10" s="105" customFormat="1" ht="15" customHeight="1" x14ac:dyDescent="0.25">
      <c r="A95" s="3"/>
      <c r="C95" s="118" t="s">
        <v>294</v>
      </c>
      <c r="D95" s="117"/>
      <c r="E95" s="117" t="s">
        <v>230</v>
      </c>
      <c r="F95" s="117" t="s">
        <v>274</v>
      </c>
      <c r="G95" s="117" t="s">
        <v>275</v>
      </c>
      <c r="H95" s="117" t="s">
        <v>365</v>
      </c>
      <c r="I95" s="117" t="s">
        <v>276</v>
      </c>
      <c r="J95" s="110"/>
    </row>
    <row r="96" spans="1:10" s="105" customFormat="1" x14ac:dyDescent="0.25">
      <c r="C96" s="106"/>
      <c r="D96" s="107" t="s">
        <v>289</v>
      </c>
      <c r="E96" s="124">
        <f>C83</f>
        <v>241209.59</v>
      </c>
      <c r="F96" s="124">
        <f>C84-G96-H96</f>
        <v>128763.01000000001</v>
      </c>
      <c r="G96" s="124">
        <f>30302.06</f>
        <v>30302.06</v>
      </c>
      <c r="H96" s="124">
        <v>1000</v>
      </c>
      <c r="I96" s="124">
        <f>E96+F96+G96+H96</f>
        <v>401274.66</v>
      </c>
      <c r="J96" s="111"/>
    </row>
    <row r="97" spans="3:10" s="105" customFormat="1" x14ac:dyDescent="0.25">
      <c r="C97" s="106"/>
      <c r="D97" s="107" t="s">
        <v>280</v>
      </c>
      <c r="E97" s="124">
        <f>C21+C22+C5+C78</f>
        <v>175434</v>
      </c>
      <c r="F97" s="124">
        <f>C27</f>
        <v>76640</v>
      </c>
      <c r="G97" s="124"/>
      <c r="H97" s="124"/>
      <c r="I97" s="124">
        <f>E97+F97+G97</f>
        <v>252074</v>
      </c>
      <c r="J97" s="112"/>
    </row>
    <row r="98" spans="3:10" x14ac:dyDescent="0.25">
      <c r="C98" s="106"/>
      <c r="D98" s="107" t="s">
        <v>292</v>
      </c>
      <c r="E98" s="124">
        <f>-C40+C32</f>
        <v>-40733.047999999995</v>
      </c>
      <c r="F98" s="124"/>
      <c r="G98" s="124"/>
      <c r="H98" s="124"/>
      <c r="I98" s="124">
        <f>E98+F98+G98</f>
        <v>-40733.047999999995</v>
      </c>
      <c r="J98" s="112"/>
    </row>
    <row r="99" spans="3:10" s="114" customFormat="1" x14ac:dyDescent="0.25">
      <c r="C99" s="106"/>
      <c r="D99" s="107" t="s">
        <v>293</v>
      </c>
      <c r="E99" s="124">
        <f>-C47</f>
        <v>-23051.25</v>
      </c>
      <c r="F99" s="124"/>
      <c r="G99" s="124"/>
      <c r="H99" s="124"/>
      <c r="I99" s="124">
        <f>E99+F99+G99</f>
        <v>-23051.25</v>
      </c>
      <c r="J99" s="112"/>
    </row>
    <row r="100" spans="3:10" s="105" customFormat="1" x14ac:dyDescent="0.25">
      <c r="C100" s="106"/>
      <c r="D100" s="107" t="s">
        <v>279</v>
      </c>
      <c r="E100" s="124"/>
      <c r="F100" s="124"/>
      <c r="G100" s="124">
        <f>-C32</f>
        <v>-30302.66</v>
      </c>
      <c r="H100" s="124"/>
      <c r="I100" s="124">
        <f>E100+F100+G100</f>
        <v>-30302.66</v>
      </c>
      <c r="J100" s="111"/>
    </row>
    <row r="101" spans="3:10" x14ac:dyDescent="0.25">
      <c r="C101" s="106"/>
      <c r="D101" s="107" t="s">
        <v>277</v>
      </c>
      <c r="E101" s="125">
        <f>I101-F101</f>
        <v>-60907.525999999983</v>
      </c>
      <c r="F101" s="125">
        <v>-192344</v>
      </c>
      <c r="G101" s="125"/>
      <c r="H101" s="125"/>
      <c r="I101" s="125">
        <f>-C70</f>
        <v>-253251.52599999998</v>
      </c>
      <c r="J101" s="112"/>
    </row>
    <row r="102" spans="3:10" ht="15.75" thickBot="1" x14ac:dyDescent="0.3">
      <c r="C102" s="108"/>
      <c r="D102" s="109" t="s">
        <v>290</v>
      </c>
      <c r="E102" s="126">
        <f>SUM(E96:E101)</f>
        <v>291951.76599999995</v>
      </c>
      <c r="F102" s="126">
        <f>SUM(F96:F101)</f>
        <v>13059.010000000009</v>
      </c>
      <c r="G102" s="126">
        <f>SUM(G96:G101)</f>
        <v>-0.59999999999854481</v>
      </c>
      <c r="H102" s="126">
        <f>SUM(H96:H101)</f>
        <v>1000</v>
      </c>
      <c r="I102" s="126">
        <f>SUM(I96:I101)</f>
        <v>306010.17599999998</v>
      </c>
      <c r="J102" s="113"/>
    </row>
    <row r="103" spans="3:10" x14ac:dyDescent="0.25">
      <c r="I103" s="102"/>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A59DD-E099-4537-9954-F7AED9EF8309}">
  <sheetPr>
    <tabColor rgb="FF92D050"/>
  </sheetPr>
  <dimension ref="A1:L88"/>
  <sheetViews>
    <sheetView workbookViewId="0">
      <selection activeCell="B75" sqref="B75"/>
    </sheetView>
  </sheetViews>
  <sheetFormatPr defaultRowHeight="15" x14ac:dyDescent="0.25"/>
  <cols>
    <col min="1" max="1" width="31.7109375" customWidth="1"/>
    <col min="2" max="2" width="12.42578125" customWidth="1"/>
    <col min="3" max="3" width="10.42578125"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48.75" x14ac:dyDescent="0.25">
      <c r="A2" s="1"/>
      <c r="B2" s="2" t="s">
        <v>89</v>
      </c>
      <c r="C2" s="2" t="s">
        <v>88</v>
      </c>
      <c r="D2" s="15" t="s">
        <v>92</v>
      </c>
      <c r="E2" s="24" t="s">
        <v>76</v>
      </c>
      <c r="F2" s="24" t="s">
        <v>93</v>
      </c>
    </row>
    <row r="3" spans="1:6" x14ac:dyDescent="0.25">
      <c r="A3" s="3" t="s">
        <v>0</v>
      </c>
      <c r="B3" s="4"/>
      <c r="C3" s="4"/>
      <c r="D3" s="16"/>
      <c r="E3" s="10"/>
      <c r="F3" s="10"/>
    </row>
    <row r="4" spans="1:6" x14ac:dyDescent="0.25">
      <c r="A4" s="3" t="s">
        <v>1</v>
      </c>
      <c r="B4" s="5">
        <v>890</v>
      </c>
      <c r="C4" s="4"/>
      <c r="D4" s="17">
        <f>B4+C4</f>
        <v>890</v>
      </c>
      <c r="E4" s="10"/>
      <c r="F4" s="10"/>
    </row>
    <row r="5" spans="1:6" x14ac:dyDescent="0.25">
      <c r="A5" s="3" t="s">
        <v>2</v>
      </c>
      <c r="B5" s="4"/>
      <c r="C5" s="4"/>
      <c r="D5" s="17">
        <f>B5+C5</f>
        <v>0</v>
      </c>
      <c r="E5" s="10"/>
      <c r="F5" s="10"/>
    </row>
    <row r="6" spans="1:6" x14ac:dyDescent="0.25">
      <c r="A6" s="3" t="s">
        <v>3</v>
      </c>
      <c r="B6" s="6">
        <f t="shared" ref="B6" si="0">(B4)+(B5)</f>
        <v>890</v>
      </c>
      <c r="C6" s="6">
        <f t="shared" ref="C6:E6" si="1">(C4)+(C5)</f>
        <v>0</v>
      </c>
      <c r="D6" s="18">
        <f t="shared" si="1"/>
        <v>890</v>
      </c>
      <c r="E6" s="12">
        <f t="shared" si="1"/>
        <v>0</v>
      </c>
      <c r="F6" s="12"/>
    </row>
    <row r="7" spans="1:6" x14ac:dyDescent="0.25">
      <c r="A7" s="3" t="s">
        <v>4</v>
      </c>
      <c r="B7" s="4"/>
      <c r="C7" s="4"/>
      <c r="D7" s="16"/>
      <c r="E7" s="10">
        <v>6000</v>
      </c>
      <c r="F7" s="10"/>
    </row>
    <row r="8" spans="1:6" x14ac:dyDescent="0.25">
      <c r="A8" s="3" t="s">
        <v>5</v>
      </c>
      <c r="B8" s="4"/>
      <c r="C8" s="4"/>
      <c r="D8" s="17">
        <f t="shared" ref="D8:D20"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4"/>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c r="C20" s="4"/>
      <c r="D20" s="17">
        <f t="shared" si="2"/>
        <v>0</v>
      </c>
      <c r="E20" s="10"/>
      <c r="F20" s="10"/>
    </row>
    <row r="21" spans="1:6" x14ac:dyDescent="0.25">
      <c r="A21" s="3" t="s">
        <v>18</v>
      </c>
      <c r="B21" s="6">
        <f t="shared" ref="B21" si="5">(((((((((((B7)+(B8))+(B9))+(B10))+(B11))+(B12))+(B13))+(B14))+(B15))+(B16))+(B19))+(B20)</f>
        <v>0</v>
      </c>
      <c r="C21" s="6">
        <f t="shared" ref="C21:E21" si="6">(((((((((((C7)+(C8))+(C9))+(C10))+(C11))+(C12))+(C13))+(C14))+(C15))+(C16))+(C19))+(C20)</f>
        <v>0</v>
      </c>
      <c r="D21" s="18">
        <f t="shared" si="6"/>
        <v>0</v>
      </c>
      <c r="E21" s="12">
        <f t="shared" si="6"/>
        <v>6000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890</v>
      </c>
      <c r="C27" s="6">
        <f t="shared" ref="C27" si="11">((((C6)+(C21))+(C22))+(C23))+(C26)</f>
        <v>0</v>
      </c>
      <c r="D27" s="18">
        <f>((((D6)+(D21))+(D22))+(D23))+(D26)</f>
        <v>890</v>
      </c>
      <c r="E27" s="12">
        <f t="shared" ref="E27" si="12">((((E6)+(E21))+(E22))+(E23))+(E26)</f>
        <v>6000</v>
      </c>
      <c r="F27" s="12"/>
    </row>
    <row r="28" spans="1:6" x14ac:dyDescent="0.25">
      <c r="A28" s="3" t="s">
        <v>24</v>
      </c>
      <c r="B28" s="6">
        <f t="shared" ref="B28" si="13">(B27)-(0)</f>
        <v>890</v>
      </c>
      <c r="C28" s="6">
        <f t="shared" ref="C28:E28" si="14">(C27)-(0)</f>
        <v>0</v>
      </c>
      <c r="D28" s="18">
        <f t="shared" si="14"/>
        <v>890</v>
      </c>
      <c r="E28" s="12">
        <f t="shared" si="14"/>
        <v>6000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12" x14ac:dyDescent="0.25">
      <c r="A33" s="3" t="s">
        <v>29</v>
      </c>
      <c r="B33" s="4"/>
      <c r="C33" s="4"/>
      <c r="D33" s="17">
        <f t="shared" si="15"/>
        <v>0</v>
      </c>
      <c r="E33" s="10"/>
      <c r="F33" s="10"/>
    </row>
    <row r="34" spans="1:12" x14ac:dyDescent="0.25">
      <c r="A34" s="3" t="s">
        <v>30</v>
      </c>
      <c r="B34" s="4"/>
      <c r="C34" s="4"/>
      <c r="D34" s="17">
        <f t="shared" si="15"/>
        <v>0</v>
      </c>
      <c r="E34" s="10"/>
      <c r="F34" s="10"/>
    </row>
    <row r="35" spans="1:12" x14ac:dyDescent="0.25">
      <c r="A35" s="3" t="s">
        <v>31</v>
      </c>
      <c r="B35" s="6">
        <f t="shared" ref="B35" si="16">((((B30)+(B31))+(B32))+(B33))+(B34)</f>
        <v>0</v>
      </c>
      <c r="C35" s="6">
        <f t="shared" ref="C35:E35" si="17">((((C30)+(C31))+(C32))+(C33))+(C34)</f>
        <v>0</v>
      </c>
      <c r="D35" s="18">
        <f t="shared" si="17"/>
        <v>0</v>
      </c>
      <c r="E35" s="12">
        <f t="shared" si="17"/>
        <v>0</v>
      </c>
      <c r="F35" s="12"/>
    </row>
    <row r="36" spans="1:12" x14ac:dyDescent="0.25">
      <c r="A36" s="3" t="s">
        <v>32</v>
      </c>
      <c r="B36" s="4"/>
      <c r="C36" s="4"/>
      <c r="D36" s="16"/>
      <c r="E36" s="10"/>
      <c r="F36" s="10"/>
    </row>
    <row r="37" spans="1:12" x14ac:dyDescent="0.25">
      <c r="A37" s="3" t="s">
        <v>33</v>
      </c>
      <c r="B37" s="4"/>
      <c r="C37" s="4"/>
      <c r="D37" s="17">
        <f t="shared" ref="D37:D39" si="18">B37+C37</f>
        <v>0</v>
      </c>
      <c r="E37" s="10"/>
      <c r="F37" s="10"/>
    </row>
    <row r="38" spans="1:12" x14ac:dyDescent="0.25">
      <c r="A38" s="3" t="s">
        <v>34</v>
      </c>
      <c r="B38" s="4"/>
      <c r="C38" s="4"/>
      <c r="D38" s="17">
        <f t="shared" si="18"/>
        <v>0</v>
      </c>
      <c r="E38" s="10"/>
      <c r="F38" s="10"/>
    </row>
    <row r="39" spans="1:12" x14ac:dyDescent="0.25">
      <c r="A39" s="3" t="s">
        <v>35</v>
      </c>
      <c r="B39" s="4"/>
      <c r="C39" s="4"/>
      <c r="D39" s="17">
        <f t="shared" si="18"/>
        <v>0</v>
      </c>
      <c r="E39" s="10"/>
      <c r="F39" s="10"/>
    </row>
    <row r="40" spans="1:12" x14ac:dyDescent="0.25">
      <c r="A40" s="3" t="s">
        <v>36</v>
      </c>
      <c r="B40" s="6">
        <f t="shared" ref="B40" si="19">(((B36)+(B37))+(B38))+(B39)</f>
        <v>0</v>
      </c>
      <c r="C40" s="6">
        <f t="shared" ref="C40:E40" si="20">(((C36)+(C37))+(C38))+(C39)</f>
        <v>0</v>
      </c>
      <c r="D40" s="18">
        <f t="shared" si="20"/>
        <v>0</v>
      </c>
      <c r="E40" s="12">
        <f t="shared" si="20"/>
        <v>0</v>
      </c>
      <c r="F40" s="12"/>
    </row>
    <row r="41" spans="1:12" x14ac:dyDescent="0.25">
      <c r="A41" s="3" t="s">
        <v>37</v>
      </c>
      <c r="B41" s="4"/>
      <c r="C41" s="4"/>
      <c r="D41" s="16"/>
      <c r="E41" s="10"/>
      <c r="F41" s="10"/>
    </row>
    <row r="42" spans="1:12" x14ac:dyDescent="0.25">
      <c r="A42" s="3" t="s">
        <v>38</v>
      </c>
      <c r="B42" s="4">
        <v>3723.92</v>
      </c>
      <c r="C42" s="5"/>
      <c r="D42" s="17">
        <f t="shared" ref="D42:D54" si="21">B42+C42</f>
        <v>3723.92</v>
      </c>
      <c r="E42" s="11">
        <v>3480</v>
      </c>
      <c r="F42" s="11"/>
      <c r="I42" s="122" t="s">
        <v>345</v>
      </c>
      <c r="J42" s="119"/>
      <c r="K42" s="119"/>
      <c r="L42" s="119"/>
    </row>
    <row r="43" spans="1:12" ht="23.25" x14ac:dyDescent="0.25">
      <c r="A43" s="3" t="s">
        <v>39</v>
      </c>
      <c r="B43" s="4"/>
      <c r="C43" s="4"/>
      <c r="D43" s="17">
        <f t="shared" si="21"/>
        <v>0</v>
      </c>
      <c r="E43" s="46">
        <v>7000</v>
      </c>
      <c r="F43" s="10" t="s">
        <v>353</v>
      </c>
      <c r="I43" s="119"/>
      <c r="J43" s="119"/>
      <c r="K43" s="119"/>
      <c r="L43" s="119"/>
    </row>
    <row r="44" spans="1:12" x14ac:dyDescent="0.25">
      <c r="A44" s="3" t="s">
        <v>40</v>
      </c>
      <c r="B44" s="4"/>
      <c r="C44" s="4"/>
      <c r="D44" s="17">
        <f t="shared" si="21"/>
        <v>0</v>
      </c>
      <c r="E44" s="10"/>
      <c r="F44" s="10"/>
      <c r="I44" s="119" t="s">
        <v>346</v>
      </c>
      <c r="J44" s="119"/>
      <c r="K44" s="119"/>
      <c r="L44" s="119">
        <v>380</v>
      </c>
    </row>
    <row r="45" spans="1:12" x14ac:dyDescent="0.25">
      <c r="A45" s="3" t="s">
        <v>41</v>
      </c>
      <c r="B45" s="4"/>
      <c r="C45" s="4"/>
      <c r="D45" s="17">
        <f t="shared" si="21"/>
        <v>0</v>
      </c>
      <c r="E45" s="10"/>
      <c r="F45" s="10"/>
      <c r="I45" s="119" t="s">
        <v>347</v>
      </c>
      <c r="J45" s="119"/>
      <c r="K45" s="119"/>
      <c r="L45" s="119">
        <v>400</v>
      </c>
    </row>
    <row r="46" spans="1:12" x14ac:dyDescent="0.25">
      <c r="A46" s="3" t="s">
        <v>42</v>
      </c>
      <c r="B46" s="4"/>
      <c r="C46" s="4"/>
      <c r="D46" s="17">
        <f t="shared" si="21"/>
        <v>0</v>
      </c>
      <c r="E46" s="11"/>
      <c r="F46" s="11"/>
      <c r="I46" s="119" t="s">
        <v>348</v>
      </c>
      <c r="J46" s="119"/>
      <c r="K46" s="119"/>
      <c r="L46" s="119">
        <v>200</v>
      </c>
    </row>
    <row r="47" spans="1:12" x14ac:dyDescent="0.25">
      <c r="A47" s="3" t="s">
        <v>43</v>
      </c>
      <c r="B47" s="4"/>
      <c r="C47" s="4"/>
      <c r="D47" s="17">
        <f t="shared" si="21"/>
        <v>0</v>
      </c>
      <c r="E47" s="10"/>
      <c r="F47" s="10"/>
      <c r="I47" s="119" t="s">
        <v>349</v>
      </c>
      <c r="J47" s="119"/>
      <c r="K47" s="119"/>
      <c r="L47" s="119">
        <v>450</v>
      </c>
    </row>
    <row r="48" spans="1:12" ht="23.25" x14ac:dyDescent="0.25">
      <c r="A48" s="3" t="s">
        <v>44</v>
      </c>
      <c r="B48" s="4"/>
      <c r="C48" s="4"/>
      <c r="D48" s="17">
        <f t="shared" si="21"/>
        <v>0</v>
      </c>
      <c r="E48" s="10">
        <v>750</v>
      </c>
      <c r="F48" s="10" t="s">
        <v>354</v>
      </c>
      <c r="I48" s="119" t="s">
        <v>350</v>
      </c>
      <c r="J48" s="119"/>
      <c r="K48" s="119"/>
      <c r="L48" s="119">
        <v>1000</v>
      </c>
    </row>
    <row r="49" spans="1:12" x14ac:dyDescent="0.25">
      <c r="A49" s="3" t="s">
        <v>45</v>
      </c>
      <c r="B49" s="4"/>
      <c r="C49" s="4"/>
      <c r="D49" s="17">
        <f t="shared" si="21"/>
        <v>0</v>
      </c>
      <c r="E49" s="10"/>
      <c r="F49" s="10"/>
      <c r="I49" s="119" t="s">
        <v>351</v>
      </c>
      <c r="J49" s="119"/>
      <c r="K49" s="119"/>
      <c r="L49" s="119">
        <v>50</v>
      </c>
    </row>
    <row r="50" spans="1:12" x14ac:dyDescent="0.25">
      <c r="A50" s="3" t="s">
        <v>46</v>
      </c>
      <c r="B50" s="4"/>
      <c r="C50" s="4"/>
      <c r="D50" s="17">
        <f t="shared" si="21"/>
        <v>0</v>
      </c>
      <c r="E50" s="10"/>
      <c r="F50" s="10"/>
      <c r="I50" s="119" t="s">
        <v>352</v>
      </c>
      <c r="J50" s="119"/>
      <c r="K50" s="119"/>
      <c r="L50" s="123">
        <v>1000</v>
      </c>
    </row>
    <row r="51" spans="1:12" x14ac:dyDescent="0.25">
      <c r="A51" s="3" t="s">
        <v>268</v>
      </c>
      <c r="B51" s="4"/>
      <c r="C51" s="4"/>
      <c r="D51" s="17">
        <f t="shared" si="21"/>
        <v>0</v>
      </c>
      <c r="E51" s="10">
        <f>5*E80</f>
        <v>155</v>
      </c>
      <c r="F51" s="10" t="s">
        <v>267</v>
      </c>
      <c r="I51" s="119"/>
      <c r="J51" s="119"/>
      <c r="K51" s="119"/>
      <c r="L51" s="119">
        <f>SUM(L44:L50)</f>
        <v>3480</v>
      </c>
    </row>
    <row r="52" spans="1:12" x14ac:dyDescent="0.25">
      <c r="A52" s="3" t="s">
        <v>48</v>
      </c>
      <c r="B52" s="4"/>
      <c r="C52" s="4">
        <v>5278.5</v>
      </c>
      <c r="D52" s="17">
        <f t="shared" si="21"/>
        <v>5278.5</v>
      </c>
      <c r="E52" s="10">
        <f>2699+2158</f>
        <v>4857</v>
      </c>
      <c r="F52" s="10" t="s">
        <v>355</v>
      </c>
    </row>
    <row r="53" spans="1:12" x14ac:dyDescent="0.25">
      <c r="A53" s="3" t="s">
        <v>49</v>
      </c>
      <c r="B53" s="4"/>
      <c r="C53" s="4"/>
      <c r="D53" s="17">
        <f t="shared" si="21"/>
        <v>0</v>
      </c>
      <c r="E53" s="10"/>
      <c r="F53" s="10"/>
    </row>
    <row r="54" spans="1:12" x14ac:dyDescent="0.25">
      <c r="A54" s="3" t="s">
        <v>50</v>
      </c>
      <c r="B54" s="4"/>
      <c r="C54" s="4"/>
      <c r="D54" s="17">
        <f t="shared" si="21"/>
        <v>0</v>
      </c>
      <c r="E54" s="10"/>
      <c r="F54" s="10"/>
    </row>
    <row r="55" spans="1:12" x14ac:dyDescent="0.25">
      <c r="A55" s="3" t="s">
        <v>51</v>
      </c>
      <c r="B55" s="6">
        <f t="shared" ref="B55" si="22">((B52)+(B53))+(B54)</f>
        <v>0</v>
      </c>
      <c r="C55" s="6">
        <f t="shared" ref="C55:E55" si="23">((C52)+(C53))+(C54)</f>
        <v>5278.5</v>
      </c>
      <c r="D55" s="18">
        <f t="shared" si="23"/>
        <v>5278.5</v>
      </c>
      <c r="E55" s="12">
        <f t="shared" si="23"/>
        <v>4857</v>
      </c>
      <c r="F55" s="12"/>
    </row>
    <row r="56" spans="1:12" x14ac:dyDescent="0.25">
      <c r="A56" s="3" t="s">
        <v>52</v>
      </c>
      <c r="B56" s="4"/>
      <c r="C56" s="4"/>
      <c r="D56" s="17">
        <f t="shared" ref="D56:D62" si="24">B56+C56</f>
        <v>0</v>
      </c>
      <c r="E56" s="10"/>
      <c r="F56" s="10"/>
    </row>
    <row r="57" spans="1:12" x14ac:dyDescent="0.25">
      <c r="A57" s="3" t="s">
        <v>269</v>
      </c>
      <c r="B57" s="4"/>
      <c r="C57" s="4"/>
      <c r="D57" s="17">
        <f t="shared" si="24"/>
        <v>0</v>
      </c>
      <c r="E57" s="10">
        <f>15*E80</f>
        <v>465</v>
      </c>
      <c r="F57" s="10" t="s">
        <v>265</v>
      </c>
    </row>
    <row r="58" spans="1:12" x14ac:dyDescent="0.25">
      <c r="A58" s="3" t="s">
        <v>54</v>
      </c>
      <c r="B58" s="4"/>
      <c r="C58" s="4"/>
      <c r="D58" s="17">
        <f t="shared" si="24"/>
        <v>0</v>
      </c>
      <c r="E58" s="10"/>
      <c r="F58" s="10"/>
    </row>
    <row r="59" spans="1:12" x14ac:dyDescent="0.25">
      <c r="A59" s="3" t="s">
        <v>55</v>
      </c>
      <c r="B59" s="4"/>
      <c r="C59" s="4"/>
      <c r="D59" s="17">
        <f t="shared" si="24"/>
        <v>0</v>
      </c>
      <c r="E59" s="10"/>
      <c r="F59" s="10"/>
    </row>
    <row r="60" spans="1:12" x14ac:dyDescent="0.25">
      <c r="A60" s="3" t="s">
        <v>56</v>
      </c>
      <c r="B60" s="4"/>
      <c r="C60" s="4"/>
      <c r="D60" s="17">
        <f t="shared" si="24"/>
        <v>0</v>
      </c>
      <c r="E60" s="10"/>
      <c r="F60" s="10"/>
    </row>
    <row r="61" spans="1:12" x14ac:dyDescent="0.25">
      <c r="A61" s="3" t="s">
        <v>57</v>
      </c>
      <c r="B61" s="5"/>
      <c r="C61" s="4"/>
      <c r="D61" s="17">
        <f t="shared" si="24"/>
        <v>0</v>
      </c>
      <c r="E61" s="46">
        <v>10500</v>
      </c>
      <c r="F61" s="10"/>
    </row>
    <row r="62" spans="1:12" x14ac:dyDescent="0.25">
      <c r="A62" s="3" t="s">
        <v>58</v>
      </c>
      <c r="B62" s="4"/>
      <c r="C62" s="4"/>
      <c r="D62" s="17">
        <f t="shared" si="24"/>
        <v>0</v>
      </c>
      <c r="E62" s="10"/>
      <c r="F62" s="10"/>
    </row>
    <row r="63" spans="1:12" x14ac:dyDescent="0.25">
      <c r="A63" s="3" t="s">
        <v>59</v>
      </c>
      <c r="B63" s="6">
        <f t="shared" ref="B63" si="25">((((((((((((((((((B41)+(B42))+(B43))+(B44))+(B45))+(B46))+(B47))+(B48))+(B49))+(B50))+(B51))+(B55))+(B56))+(B57))+(B58))+(B59))+(B60))+(B61))+(B62)</f>
        <v>3723.92</v>
      </c>
      <c r="C63" s="6">
        <f t="shared" ref="C63" si="26">((((((((((((((((((C41)+(C42))+(C43))+(C44))+(C45))+(C46))+(C47))+(C48))+(C49))+(C50))+(C51))+(C55))+(C56))+(C57))+(C58))+(C59))+(C60))+(C61))+(C62)</f>
        <v>5278.5</v>
      </c>
      <c r="D63" s="18">
        <f>((((((((((((((((((D41)+(D42))+(D43))+(D44))+(D45))+(D46))+(D47))+(D48))+(D49))+(D50))+(D51))+(D55))+(D56))+(D57))+(D58))+(D59))+(D60))+(D61))+(D62)</f>
        <v>9002.42</v>
      </c>
      <c r="E63" s="12">
        <f t="shared" ref="E63" si="27">((((((((((((((((((E41)+(E42))+(E43))+(E44))+(E45))+(E46))+(E47))+(E48))+(E49))+(E50))+(E51))+(E55))+(E56))+(E57))+(E58))+(E59))+(E60))+(E61))+(E62)</f>
        <v>27207</v>
      </c>
      <c r="F63" s="12"/>
    </row>
    <row r="64" spans="1:12" x14ac:dyDescent="0.25">
      <c r="A64" s="3" t="s">
        <v>60</v>
      </c>
      <c r="B64" s="6">
        <f t="shared" ref="B64" si="28">((B35)+(B40))+(B63)</f>
        <v>3723.92</v>
      </c>
      <c r="C64" s="6">
        <f t="shared" ref="C64:E64" si="29">((C35)+(C40))+(C63)</f>
        <v>5278.5</v>
      </c>
      <c r="D64" s="18">
        <f t="shared" si="29"/>
        <v>9002.42</v>
      </c>
      <c r="E64" s="12">
        <f t="shared" si="29"/>
        <v>27207</v>
      </c>
      <c r="F64" s="12"/>
    </row>
    <row r="65" spans="1:6" x14ac:dyDescent="0.25">
      <c r="A65" s="3" t="s">
        <v>61</v>
      </c>
      <c r="B65" s="6">
        <f t="shared" ref="B65" si="30">(B28)-(B64)</f>
        <v>-2833.92</v>
      </c>
      <c r="C65" s="6">
        <f t="shared" ref="C65:E65" si="31">(C28)-(C64)</f>
        <v>-5278.5</v>
      </c>
      <c r="D65" s="18">
        <f t="shared" si="31"/>
        <v>-8112.42</v>
      </c>
      <c r="E65" s="12">
        <f t="shared" si="31"/>
        <v>-21207</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c r="C68" s="4"/>
      <c r="D68" s="17">
        <f t="shared" si="32"/>
        <v>0</v>
      </c>
      <c r="E68" s="10"/>
      <c r="F68" s="10"/>
    </row>
    <row r="69" spans="1:6" x14ac:dyDescent="0.25">
      <c r="A69" s="3" t="s">
        <v>65</v>
      </c>
      <c r="B69" s="4">
        <v>2330</v>
      </c>
      <c r="C69" s="4"/>
      <c r="D69" s="17">
        <f t="shared" si="32"/>
        <v>2330</v>
      </c>
      <c r="E69" s="10"/>
      <c r="F69" s="10"/>
    </row>
    <row r="70" spans="1:6" x14ac:dyDescent="0.25">
      <c r="A70" s="3" t="s">
        <v>66</v>
      </c>
      <c r="B70" s="6">
        <f t="shared" ref="B70" si="33">(B68)+(B69)</f>
        <v>2330</v>
      </c>
      <c r="C70" s="6">
        <f t="shared" ref="C70:E70" si="34">(C68)+(C69)</f>
        <v>0</v>
      </c>
      <c r="D70" s="18">
        <f t="shared" si="34"/>
        <v>2330</v>
      </c>
      <c r="E70" s="12">
        <f t="shared" si="34"/>
        <v>0</v>
      </c>
      <c r="F70" s="12"/>
    </row>
    <row r="71" spans="1:6" x14ac:dyDescent="0.25">
      <c r="A71" s="3" t="s">
        <v>67</v>
      </c>
      <c r="B71" s="6">
        <f t="shared" ref="B71" si="35">(B67)+(B70)</f>
        <v>2330</v>
      </c>
      <c r="C71" s="6">
        <f t="shared" ref="C71:E71" si="36">(C67)+(C70)</f>
        <v>0</v>
      </c>
      <c r="D71" s="18">
        <f t="shared" si="36"/>
        <v>2330</v>
      </c>
      <c r="E71" s="12">
        <f t="shared" si="36"/>
        <v>0</v>
      </c>
      <c r="F71" s="12"/>
    </row>
    <row r="72" spans="1:6" x14ac:dyDescent="0.25">
      <c r="A72" s="3" t="s">
        <v>68</v>
      </c>
      <c r="B72" s="6">
        <f t="shared" ref="B72" si="37">(B71)-(0)</f>
        <v>2330</v>
      </c>
      <c r="C72" s="6">
        <f t="shared" ref="C72:E72" si="38">(C71)-(0)</f>
        <v>0</v>
      </c>
      <c r="D72" s="18">
        <f t="shared" si="38"/>
        <v>2330</v>
      </c>
      <c r="E72" s="12">
        <f t="shared" si="38"/>
        <v>0</v>
      </c>
      <c r="F72" s="12"/>
    </row>
    <row r="73" spans="1:6" x14ac:dyDescent="0.25">
      <c r="A73" s="3" t="s">
        <v>69</v>
      </c>
      <c r="B73" s="7">
        <f t="shared" ref="B73" si="39">(B65)+(B72)</f>
        <v>-503.92000000000007</v>
      </c>
      <c r="C73" s="7">
        <f t="shared" ref="C73" si="40">(C65)+(C72)</f>
        <v>-5278.5</v>
      </c>
      <c r="D73" s="19">
        <f>(D65)+(D72)</f>
        <v>-5782.42</v>
      </c>
      <c r="E73" s="13">
        <f t="shared" ref="E73" si="41">(E65)+(E72)</f>
        <v>-21207</v>
      </c>
      <c r="F73" s="13"/>
    </row>
    <row r="74" spans="1:6" x14ac:dyDescent="0.25">
      <c r="A74" s="3"/>
      <c r="B74" s="4"/>
      <c r="C74" s="4"/>
      <c r="D74" s="16"/>
      <c r="E74" s="10"/>
      <c r="F74" s="10"/>
    </row>
    <row r="75" spans="1:6" ht="23.25" x14ac:dyDescent="0.25">
      <c r="A75" s="3" t="s">
        <v>336</v>
      </c>
      <c r="D75" s="17"/>
      <c r="E75" s="11">
        <v>1370.59</v>
      </c>
    </row>
    <row r="77" spans="1:6" x14ac:dyDescent="0.25">
      <c r="A77" s="28" t="s">
        <v>127</v>
      </c>
      <c r="B77" s="3"/>
      <c r="C77" s="3"/>
    </row>
    <row r="78" spans="1:6" x14ac:dyDescent="0.25">
      <c r="A78" s="3" t="s">
        <v>125</v>
      </c>
      <c r="B78" s="3"/>
      <c r="C78" s="3"/>
      <c r="E78" s="26">
        <v>31</v>
      </c>
    </row>
    <row r="79" spans="1:6" x14ac:dyDescent="0.25">
      <c r="A79" s="3" t="s">
        <v>126</v>
      </c>
      <c r="B79" s="3"/>
      <c r="C79" s="3"/>
      <c r="E79" s="27"/>
    </row>
    <row r="80" spans="1:6" x14ac:dyDescent="0.25">
      <c r="A80" s="3" t="s">
        <v>92</v>
      </c>
      <c r="B80" s="3"/>
      <c r="C80" s="3"/>
      <c r="E80" s="26">
        <f>E78+E79</f>
        <v>31</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137</v>
      </c>
      <c r="C87" s="32" t="s">
        <v>135</v>
      </c>
      <c r="D87" s="33" t="s">
        <v>136</v>
      </c>
      <c r="E87" s="34" t="s">
        <v>137</v>
      </c>
    </row>
    <row r="88" spans="1:5" x14ac:dyDescent="0.25">
      <c r="A88" s="8"/>
      <c r="B88" s="8"/>
      <c r="C88" s="8"/>
    </row>
  </sheetData>
  <mergeCells count="1">
    <mergeCell ref="B1:C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52DD7-FA30-47DE-9381-5CB617283F37}">
  <sheetPr>
    <tabColor rgb="FF92D050"/>
  </sheetPr>
  <dimension ref="A1:F89"/>
  <sheetViews>
    <sheetView topLeftCell="A67" workbookViewId="0">
      <selection activeCell="B75" sqref="B75"/>
    </sheetView>
  </sheetViews>
  <sheetFormatPr defaultRowHeight="15" x14ac:dyDescent="0.25"/>
  <cols>
    <col min="1" max="1" width="31.7109375" customWidth="1"/>
    <col min="2" max="2" width="12.42578125" customWidth="1"/>
    <col min="3" max="3" width="10.5703125"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48.75" x14ac:dyDescent="0.25">
      <c r="A2" s="1"/>
      <c r="B2" s="2" t="s">
        <v>91</v>
      </c>
      <c r="C2" s="2" t="s">
        <v>90</v>
      </c>
      <c r="D2" s="15" t="s">
        <v>92</v>
      </c>
      <c r="E2" s="24" t="s">
        <v>76</v>
      </c>
      <c r="F2" s="24" t="s">
        <v>93</v>
      </c>
    </row>
    <row r="3" spans="1:6" x14ac:dyDescent="0.25">
      <c r="A3" s="3" t="s">
        <v>0</v>
      </c>
      <c r="B3" s="4"/>
      <c r="C3" s="4"/>
      <c r="D3" s="16"/>
      <c r="E3" s="10"/>
      <c r="F3" s="10"/>
    </row>
    <row r="4" spans="1:6" x14ac:dyDescent="0.25">
      <c r="A4" s="3" t="s">
        <v>1</v>
      </c>
      <c r="B4" s="4">
        <v>1370</v>
      </c>
      <c r="C4" s="5"/>
      <c r="D4" s="17">
        <f>B4+C4</f>
        <v>1370</v>
      </c>
      <c r="E4" s="10"/>
      <c r="F4" s="10"/>
    </row>
    <row r="5" spans="1:6" x14ac:dyDescent="0.25">
      <c r="A5" s="3" t="s">
        <v>2</v>
      </c>
      <c r="B5" s="4"/>
      <c r="C5" s="4"/>
      <c r="D5" s="17">
        <f>B5+C5</f>
        <v>0</v>
      </c>
      <c r="E5" s="10"/>
      <c r="F5" s="10"/>
    </row>
    <row r="6" spans="1:6" x14ac:dyDescent="0.25">
      <c r="A6" s="3" t="s">
        <v>3</v>
      </c>
      <c r="B6" s="6">
        <f t="shared" ref="B6" si="0">(B4)+(B5)</f>
        <v>1370</v>
      </c>
      <c r="C6" s="6">
        <f t="shared" ref="C6:E6" si="1">(C4)+(C5)</f>
        <v>0</v>
      </c>
      <c r="D6" s="18">
        <f t="shared" si="1"/>
        <v>1370</v>
      </c>
      <c r="E6" s="12">
        <f t="shared" si="1"/>
        <v>0</v>
      </c>
      <c r="F6" s="12"/>
    </row>
    <row r="7" spans="1:6" x14ac:dyDescent="0.25">
      <c r="A7" s="3" t="s">
        <v>4</v>
      </c>
      <c r="B7" s="4"/>
      <c r="C7" s="4"/>
      <c r="D7" s="16"/>
      <c r="E7" s="10"/>
      <c r="F7" s="10"/>
    </row>
    <row r="8" spans="1:6" x14ac:dyDescent="0.25">
      <c r="A8" s="3" t="s">
        <v>5</v>
      </c>
      <c r="B8" s="4"/>
      <c r="C8" s="4"/>
      <c r="D8" s="17">
        <f t="shared" ref="D8:D20"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5"/>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v>6545.6</v>
      </c>
      <c r="C20" s="4"/>
      <c r="D20" s="17">
        <f t="shared" si="2"/>
        <v>6545.6</v>
      </c>
      <c r="E20" s="10">
        <v>4000</v>
      </c>
      <c r="F20" s="10"/>
    </row>
    <row r="21" spans="1:6" x14ac:dyDescent="0.25">
      <c r="A21" s="3" t="s">
        <v>18</v>
      </c>
      <c r="B21" s="6">
        <f t="shared" ref="B21" si="5">(((((((((((B7)+(B8))+(B9))+(B10))+(B11))+(B12))+(B13))+(B14))+(B15))+(B16))+(B19))+(B20)</f>
        <v>6545.6</v>
      </c>
      <c r="C21" s="6">
        <f t="shared" ref="C21:E21" si="6">(((((((((((C7)+(C8))+(C9))+(C10))+(C11))+(C12))+(C13))+(C14))+(C15))+(C16))+(C19))+(C20)</f>
        <v>0</v>
      </c>
      <c r="D21" s="18">
        <f t="shared" si="6"/>
        <v>6545.6</v>
      </c>
      <c r="E21" s="12">
        <f t="shared" si="6"/>
        <v>4000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7915.6</v>
      </c>
      <c r="C27" s="6">
        <f t="shared" ref="C27" si="11">((((C6)+(C21))+(C22))+(C23))+(C26)</f>
        <v>0</v>
      </c>
      <c r="D27" s="18">
        <f>((((D6)+(D21))+(D22))+(D23))+(D26)</f>
        <v>7915.6</v>
      </c>
      <c r="E27" s="12">
        <f t="shared" ref="E27" si="12">((((E6)+(E21))+(E22))+(E23))+(E26)</f>
        <v>4000</v>
      </c>
      <c r="F27" s="12"/>
    </row>
    <row r="28" spans="1:6" x14ac:dyDescent="0.25">
      <c r="A28" s="3" t="s">
        <v>24</v>
      </c>
      <c r="B28" s="6">
        <f t="shared" ref="B28" si="13">(B27)-(0)</f>
        <v>7915.6</v>
      </c>
      <c r="C28" s="6">
        <f t="shared" ref="C28:E28" si="14">(C27)-(0)</f>
        <v>0</v>
      </c>
      <c r="D28" s="18">
        <f t="shared" si="14"/>
        <v>7915.6</v>
      </c>
      <c r="E28" s="12">
        <f t="shared" si="14"/>
        <v>4000</v>
      </c>
      <c r="F28" s="12"/>
    </row>
    <row r="29" spans="1:6" x14ac:dyDescent="0.25">
      <c r="A29" s="3" t="s">
        <v>25</v>
      </c>
      <c r="B29" s="4"/>
      <c r="C29" s="4"/>
      <c r="D29" s="17">
        <f t="shared" ref="D29:D34" si="15">B29+C29</f>
        <v>0</v>
      </c>
      <c r="E29" s="10"/>
      <c r="F29" s="10"/>
    </row>
    <row r="30" spans="1:6" x14ac:dyDescent="0.25">
      <c r="A30" s="3" t="s">
        <v>26</v>
      </c>
      <c r="B30" s="4"/>
      <c r="C30" s="5"/>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x14ac:dyDescent="0.25">
      <c r="A42" s="3" t="s">
        <v>38</v>
      </c>
      <c r="B42" s="4">
        <v>1341.68</v>
      </c>
      <c r="C42" s="5"/>
      <c r="D42" s="17">
        <f t="shared" ref="D42:D54" si="21">B42+C42</f>
        <v>1341.68</v>
      </c>
      <c r="E42" s="11">
        <v>1000</v>
      </c>
      <c r="F42" s="11"/>
    </row>
    <row r="43" spans="1:6" x14ac:dyDescent="0.25">
      <c r="A43" s="3" t="s">
        <v>39</v>
      </c>
      <c r="B43" s="4"/>
      <c r="C43" s="4"/>
      <c r="D43" s="17">
        <f t="shared" si="21"/>
        <v>0</v>
      </c>
      <c r="E43" s="10"/>
      <c r="F43" s="10"/>
    </row>
    <row r="44" spans="1:6" x14ac:dyDescent="0.25">
      <c r="A44" s="3" t="s">
        <v>40</v>
      </c>
      <c r="B44" s="4">
        <v>67.5</v>
      </c>
      <c r="C44" s="4"/>
      <c r="D44" s="17">
        <f t="shared" si="21"/>
        <v>67.5</v>
      </c>
      <c r="E44" s="10"/>
      <c r="F44" s="10"/>
    </row>
    <row r="45" spans="1:6" x14ac:dyDescent="0.25">
      <c r="A45" s="3" t="s">
        <v>41</v>
      </c>
      <c r="B45" s="4"/>
      <c r="C45" s="4"/>
      <c r="D45" s="17">
        <f t="shared" si="21"/>
        <v>0</v>
      </c>
      <c r="E45" s="10"/>
      <c r="F45" s="10"/>
    </row>
    <row r="46" spans="1:6" x14ac:dyDescent="0.25">
      <c r="A46" s="3" t="s">
        <v>42</v>
      </c>
      <c r="B46" s="4"/>
      <c r="C46" s="4"/>
      <c r="D46" s="17">
        <f t="shared" si="21"/>
        <v>0</v>
      </c>
      <c r="E46" s="11">
        <v>2000</v>
      </c>
      <c r="F46" s="11"/>
    </row>
    <row r="47" spans="1:6" x14ac:dyDescent="0.25">
      <c r="A47" s="3" t="s">
        <v>43</v>
      </c>
      <c r="B47" s="4"/>
      <c r="C47" s="4"/>
      <c r="D47" s="17">
        <f t="shared" si="21"/>
        <v>0</v>
      </c>
      <c r="E47" s="10"/>
      <c r="F47" s="10"/>
    </row>
    <row r="48" spans="1:6" x14ac:dyDescent="0.25">
      <c r="A48" s="3" t="s">
        <v>44</v>
      </c>
      <c r="B48" s="4">
        <v>322.49</v>
      </c>
      <c r="C48" s="5"/>
      <c r="D48" s="17">
        <f t="shared" si="21"/>
        <v>322.49</v>
      </c>
      <c r="E48" s="10">
        <v>500</v>
      </c>
      <c r="F48" s="10" t="s">
        <v>334</v>
      </c>
    </row>
    <row r="49" spans="1:6" x14ac:dyDescent="0.25">
      <c r="A49" s="3" t="s">
        <v>45</v>
      </c>
      <c r="B49" s="4"/>
      <c r="C49" s="5"/>
      <c r="D49" s="17">
        <f t="shared" si="21"/>
        <v>0</v>
      </c>
      <c r="E49" s="10"/>
      <c r="F49" s="10"/>
    </row>
    <row r="50" spans="1:6" x14ac:dyDescent="0.25">
      <c r="A50" s="3" t="s">
        <v>46</v>
      </c>
      <c r="B50" s="4"/>
      <c r="C50" s="4"/>
      <c r="D50" s="17">
        <f t="shared" si="21"/>
        <v>0</v>
      </c>
      <c r="E50" s="10"/>
      <c r="F50" s="10"/>
    </row>
    <row r="51" spans="1:6" x14ac:dyDescent="0.25">
      <c r="A51" s="3" t="s">
        <v>268</v>
      </c>
      <c r="B51" s="4">
        <v>297.39</v>
      </c>
      <c r="C51" s="5"/>
      <c r="D51" s="17">
        <f t="shared" si="21"/>
        <v>297.39</v>
      </c>
      <c r="E51" s="10">
        <f>5*E80</f>
        <v>225</v>
      </c>
      <c r="F51" s="10" t="s">
        <v>267</v>
      </c>
    </row>
    <row r="52" spans="1:6" ht="23.25" x14ac:dyDescent="0.25">
      <c r="A52" s="3" t="s">
        <v>48</v>
      </c>
      <c r="B52" s="4"/>
      <c r="C52" s="4">
        <v>2925.72</v>
      </c>
      <c r="D52" s="17">
        <f t="shared" si="21"/>
        <v>2925.72</v>
      </c>
      <c r="E52" s="10">
        <v>2699</v>
      </c>
      <c r="F52" s="10" t="s">
        <v>215</v>
      </c>
    </row>
    <row r="53" spans="1:6" x14ac:dyDescent="0.25">
      <c r="A53" s="3" t="s">
        <v>49</v>
      </c>
      <c r="B53" s="4"/>
      <c r="C53" s="4"/>
      <c r="D53" s="17">
        <f t="shared" si="21"/>
        <v>0</v>
      </c>
      <c r="E53" s="10"/>
      <c r="F53" s="10"/>
    </row>
    <row r="54" spans="1:6" x14ac:dyDescent="0.25">
      <c r="A54" s="3" t="s">
        <v>50</v>
      </c>
      <c r="B54" s="4"/>
      <c r="C54" s="4"/>
      <c r="D54" s="17">
        <f t="shared" si="21"/>
        <v>0</v>
      </c>
      <c r="E54" s="10"/>
      <c r="F54" s="10"/>
    </row>
    <row r="55" spans="1:6" x14ac:dyDescent="0.25">
      <c r="A55" s="3" t="s">
        <v>51</v>
      </c>
      <c r="B55" s="6">
        <f t="shared" ref="B55" si="22">((B52)+(B53))+(B54)</f>
        <v>0</v>
      </c>
      <c r="C55" s="6">
        <f t="shared" ref="C55:E55" si="23">((C52)+(C53))+(C54)</f>
        <v>2925.72</v>
      </c>
      <c r="D55" s="18">
        <f t="shared" si="23"/>
        <v>2925.72</v>
      </c>
      <c r="E55" s="12">
        <f t="shared" si="23"/>
        <v>2699</v>
      </c>
      <c r="F55" s="12"/>
    </row>
    <row r="56" spans="1:6" x14ac:dyDescent="0.25">
      <c r="A56" s="3" t="s">
        <v>52</v>
      </c>
      <c r="B56" s="4">
        <v>97.39</v>
      </c>
      <c r="C56" s="4"/>
      <c r="D56" s="17">
        <f t="shared" ref="D56:D62" si="24">B56+C56</f>
        <v>97.39</v>
      </c>
      <c r="E56" s="10">
        <v>200</v>
      </c>
      <c r="F56" s="10"/>
    </row>
    <row r="57" spans="1:6" x14ac:dyDescent="0.25">
      <c r="A57" s="3" t="s">
        <v>269</v>
      </c>
      <c r="B57" s="4"/>
      <c r="C57" s="5"/>
      <c r="D57" s="17">
        <f t="shared" si="24"/>
        <v>0</v>
      </c>
      <c r="E57" s="10">
        <f>15*E80</f>
        <v>675</v>
      </c>
      <c r="F57" s="10" t="s">
        <v>265</v>
      </c>
    </row>
    <row r="58" spans="1:6" x14ac:dyDescent="0.25">
      <c r="A58" s="3" t="s">
        <v>54</v>
      </c>
      <c r="B58" s="4"/>
      <c r="C58" s="4"/>
      <c r="D58" s="17">
        <f t="shared" si="24"/>
        <v>0</v>
      </c>
      <c r="E58" s="10"/>
      <c r="F58" s="10"/>
    </row>
    <row r="59" spans="1:6" x14ac:dyDescent="0.25">
      <c r="A59" s="3" t="s">
        <v>55</v>
      </c>
      <c r="B59" s="4"/>
      <c r="C59" s="4"/>
      <c r="D59" s="17">
        <f t="shared" si="24"/>
        <v>0</v>
      </c>
      <c r="E59" s="10"/>
      <c r="F59" s="10"/>
    </row>
    <row r="60" spans="1:6" x14ac:dyDescent="0.25">
      <c r="A60" s="3" t="s">
        <v>56</v>
      </c>
      <c r="B60" s="4">
        <v>3234</v>
      </c>
      <c r="C60" s="5"/>
      <c r="D60" s="17">
        <f t="shared" si="24"/>
        <v>3234</v>
      </c>
      <c r="E60" s="10"/>
      <c r="F60" s="10"/>
    </row>
    <row r="61" spans="1:6" x14ac:dyDescent="0.25">
      <c r="A61" s="3" t="s">
        <v>57</v>
      </c>
      <c r="B61" s="4">
        <v>2883.52</v>
      </c>
      <c r="C61" s="5"/>
      <c r="D61" s="17">
        <f t="shared" si="24"/>
        <v>2883.52</v>
      </c>
      <c r="E61" s="10">
        <v>4000</v>
      </c>
      <c r="F61" s="10" t="s">
        <v>335</v>
      </c>
    </row>
    <row r="62" spans="1:6" x14ac:dyDescent="0.25">
      <c r="A62" s="3" t="s">
        <v>58</v>
      </c>
      <c r="B62" s="4"/>
      <c r="C62" s="4"/>
      <c r="D62" s="17">
        <f t="shared" si="24"/>
        <v>0</v>
      </c>
      <c r="E62" s="10"/>
      <c r="F62" s="10"/>
    </row>
    <row r="63" spans="1:6" x14ac:dyDescent="0.25">
      <c r="A63" s="3" t="s">
        <v>59</v>
      </c>
      <c r="B63" s="6">
        <f t="shared" ref="B63" si="25">((((((((((((((((((B41)+(B42))+(B43))+(B44))+(B45))+(B46))+(B47))+(B48))+(B49))+(B50))+(B51))+(B55))+(B56))+(B57))+(B58))+(B59))+(B60))+(B61))+(B62)</f>
        <v>8243.9699999999993</v>
      </c>
      <c r="C63" s="6">
        <f t="shared" ref="C63" si="26">((((((((((((((((((C41)+(C42))+(C43))+(C44))+(C45))+(C46))+(C47))+(C48))+(C49))+(C50))+(C51))+(C55))+(C56))+(C57))+(C58))+(C59))+(C60))+(C61))+(C62)</f>
        <v>2925.72</v>
      </c>
      <c r="D63" s="18">
        <f>((((((((((((((((((D41)+(D42))+(D43))+(D44))+(D45))+(D46))+(D47))+(D48))+(D49))+(D50))+(D51))+(D55))+(D56))+(D57))+(D58))+(D59))+(D60))+(D61))+(D62)</f>
        <v>11169.69</v>
      </c>
      <c r="E63" s="12">
        <f t="shared" ref="E63" si="27">((((((((((((((((((E41)+(E42))+(E43))+(E44))+(E45))+(E46))+(E47))+(E48))+(E49))+(E50))+(E51))+(E55))+(E56))+(E57))+(E58))+(E59))+(E60))+(E61))+(E62)</f>
        <v>11299</v>
      </c>
      <c r="F63" s="12"/>
    </row>
    <row r="64" spans="1:6" x14ac:dyDescent="0.25">
      <c r="A64" s="3" t="s">
        <v>60</v>
      </c>
      <c r="B64" s="6">
        <f t="shared" ref="B64" si="28">((B35)+(B40))+(B63)</f>
        <v>8243.9699999999993</v>
      </c>
      <c r="C64" s="6">
        <f t="shared" ref="C64:E64" si="29">((C35)+(C40))+(C63)</f>
        <v>2925.72</v>
      </c>
      <c r="D64" s="18">
        <f t="shared" si="29"/>
        <v>11169.69</v>
      </c>
      <c r="E64" s="12">
        <f t="shared" si="29"/>
        <v>11299</v>
      </c>
      <c r="F64" s="12"/>
    </row>
    <row r="65" spans="1:6" x14ac:dyDescent="0.25">
      <c r="A65" s="3" t="s">
        <v>61</v>
      </c>
      <c r="B65" s="6">
        <f t="shared" ref="B65" si="30">(B28)-(B64)</f>
        <v>-328.36999999999898</v>
      </c>
      <c r="C65" s="6">
        <f t="shared" ref="C65:E65" si="31">(C28)-(C64)</f>
        <v>-2925.72</v>
      </c>
      <c r="D65" s="18">
        <f t="shared" si="31"/>
        <v>-3254.09</v>
      </c>
      <c r="E65" s="12">
        <f t="shared" si="31"/>
        <v>-7299</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c r="C68" s="4"/>
      <c r="D68" s="17">
        <f t="shared" si="32"/>
        <v>0</v>
      </c>
      <c r="E68" s="10"/>
      <c r="F68" s="10"/>
    </row>
    <row r="69" spans="1:6" x14ac:dyDescent="0.25">
      <c r="A69" s="3" t="s">
        <v>65</v>
      </c>
      <c r="B69" s="4">
        <f>1500+97.5</f>
        <v>1597.5</v>
      </c>
      <c r="C69" s="4"/>
      <c r="D69" s="17">
        <f t="shared" si="32"/>
        <v>1597.5</v>
      </c>
      <c r="E69" s="10"/>
      <c r="F69" s="10"/>
    </row>
    <row r="70" spans="1:6" x14ac:dyDescent="0.25">
      <c r="A70" s="3" t="s">
        <v>66</v>
      </c>
      <c r="B70" s="6">
        <f t="shared" ref="B70" si="33">(B68)+(B69)</f>
        <v>1597.5</v>
      </c>
      <c r="C70" s="6">
        <f t="shared" ref="C70:E70" si="34">(C68)+(C69)</f>
        <v>0</v>
      </c>
      <c r="D70" s="18">
        <f t="shared" si="34"/>
        <v>1597.5</v>
      </c>
      <c r="E70" s="12">
        <f t="shared" si="34"/>
        <v>0</v>
      </c>
      <c r="F70" s="12"/>
    </row>
    <row r="71" spans="1:6" x14ac:dyDescent="0.25">
      <c r="A71" s="3" t="s">
        <v>67</v>
      </c>
      <c r="B71" s="6">
        <f t="shared" ref="B71" si="35">(B67)+(B70)</f>
        <v>1597.5</v>
      </c>
      <c r="C71" s="6">
        <f t="shared" ref="C71:E71" si="36">(C67)+(C70)</f>
        <v>0</v>
      </c>
      <c r="D71" s="18">
        <f t="shared" si="36"/>
        <v>1597.5</v>
      </c>
      <c r="E71" s="12">
        <f t="shared" si="36"/>
        <v>0</v>
      </c>
      <c r="F71" s="12"/>
    </row>
    <row r="72" spans="1:6" x14ac:dyDescent="0.25">
      <c r="A72" s="3" t="s">
        <v>68</v>
      </c>
      <c r="B72" s="6">
        <f t="shared" ref="B72" si="37">(B71)-(0)</f>
        <v>1597.5</v>
      </c>
      <c r="C72" s="6">
        <f t="shared" ref="C72:E72" si="38">(C71)-(0)</f>
        <v>0</v>
      </c>
      <c r="D72" s="18">
        <f t="shared" si="38"/>
        <v>1597.5</v>
      </c>
      <c r="E72" s="12">
        <f t="shared" si="38"/>
        <v>0</v>
      </c>
      <c r="F72" s="12"/>
    </row>
    <row r="73" spans="1:6" x14ac:dyDescent="0.25">
      <c r="A73" s="3" t="s">
        <v>69</v>
      </c>
      <c r="B73" s="7">
        <f t="shared" ref="B73" si="39">(B65)+(B72)</f>
        <v>1269.130000000001</v>
      </c>
      <c r="C73" s="7">
        <f t="shared" ref="C73" si="40">(C65)+(C72)</f>
        <v>-2925.72</v>
      </c>
      <c r="D73" s="19">
        <f>(D65)+(D72)</f>
        <v>-1656.5900000000001</v>
      </c>
      <c r="E73" s="13">
        <f t="shared" ref="E73" si="41">(E65)+(E72)</f>
        <v>-7299</v>
      </c>
      <c r="F73" s="13"/>
    </row>
    <row r="74" spans="1:6" x14ac:dyDescent="0.25">
      <c r="A74" s="3"/>
      <c r="B74" s="4"/>
      <c r="C74" s="4"/>
      <c r="D74" s="16"/>
      <c r="E74" s="10"/>
      <c r="F74" s="10"/>
    </row>
    <row r="75" spans="1:6" ht="23.25" x14ac:dyDescent="0.25">
      <c r="A75" s="3" t="s">
        <v>336</v>
      </c>
      <c r="D75" s="17"/>
      <c r="E75" s="11">
        <v>9446.93</v>
      </c>
    </row>
    <row r="77" spans="1:6" x14ac:dyDescent="0.25">
      <c r="A77" s="28" t="s">
        <v>127</v>
      </c>
      <c r="B77" s="3"/>
      <c r="C77" s="3"/>
    </row>
    <row r="78" spans="1:6" x14ac:dyDescent="0.25">
      <c r="A78" s="3" t="s">
        <v>125</v>
      </c>
      <c r="B78" s="3"/>
      <c r="C78" s="3"/>
      <c r="E78" s="26">
        <v>20</v>
      </c>
    </row>
    <row r="79" spans="1:6" x14ac:dyDescent="0.25">
      <c r="A79" s="3" t="s">
        <v>126</v>
      </c>
      <c r="B79" s="3"/>
      <c r="C79" s="3"/>
      <c r="E79" s="27">
        <v>25</v>
      </c>
    </row>
    <row r="80" spans="1:6" x14ac:dyDescent="0.25">
      <c r="A80" s="3" t="s">
        <v>92</v>
      </c>
      <c r="B80" s="3"/>
      <c r="C80" s="3"/>
      <c r="E80" s="26">
        <f>E78+E79</f>
        <v>45</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203</v>
      </c>
      <c r="C87" s="32" t="s">
        <v>204</v>
      </c>
      <c r="D87" s="83">
        <v>700</v>
      </c>
      <c r="E87" s="34" t="s">
        <v>205</v>
      </c>
    </row>
    <row r="88" spans="1:5" x14ac:dyDescent="0.25">
      <c r="A88" s="8"/>
      <c r="B88" s="8" t="s">
        <v>206</v>
      </c>
      <c r="C88" s="8">
        <v>2021</v>
      </c>
      <c r="D88" s="84">
        <v>300</v>
      </c>
      <c r="E88" s="34" t="s">
        <v>205</v>
      </c>
    </row>
    <row r="89" spans="1:5" x14ac:dyDescent="0.25">
      <c r="B89" t="s">
        <v>178</v>
      </c>
      <c r="C89" t="s">
        <v>207</v>
      </c>
      <c r="D89" s="84">
        <v>4000</v>
      </c>
      <c r="E89" s="34" t="s">
        <v>205</v>
      </c>
    </row>
  </sheetData>
  <mergeCells count="1">
    <mergeCell ref="B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E779-1497-46B7-8489-6CB59A8CB8C3}">
  <sheetPr>
    <tabColor rgb="FFFFC000"/>
  </sheetPr>
  <dimension ref="A1:G88"/>
  <sheetViews>
    <sheetView workbookViewId="0">
      <selection activeCell="B75" sqref="B75"/>
    </sheetView>
  </sheetViews>
  <sheetFormatPr defaultRowHeight="15" x14ac:dyDescent="0.25"/>
  <cols>
    <col min="1" max="1" width="31.7109375" customWidth="1"/>
    <col min="2" max="2" width="12.42578125" customWidth="1"/>
    <col min="3" max="3" width="10.85546875" customWidth="1"/>
    <col min="4" max="4" width="10.28515625" style="20" customWidth="1"/>
    <col min="5" max="5" width="12.42578125" style="14" customWidth="1"/>
    <col min="6" max="6" width="32.85546875" style="14" customWidth="1"/>
  </cols>
  <sheetData>
    <row r="1" spans="1:7" x14ac:dyDescent="0.25">
      <c r="B1" s="127" t="s">
        <v>308</v>
      </c>
      <c r="C1" s="127"/>
      <c r="D1" s="22"/>
      <c r="E1" s="21"/>
    </row>
    <row r="2" spans="1:7" ht="48.75" x14ac:dyDescent="0.25">
      <c r="A2" s="1"/>
      <c r="B2" s="2" t="s">
        <v>95</v>
      </c>
      <c r="C2" s="2" t="s">
        <v>94</v>
      </c>
      <c r="D2" s="15" t="s">
        <v>92</v>
      </c>
      <c r="E2" s="24" t="s">
        <v>76</v>
      </c>
      <c r="F2" s="24" t="s">
        <v>93</v>
      </c>
    </row>
    <row r="3" spans="1:7" x14ac:dyDescent="0.25">
      <c r="A3" s="3" t="s">
        <v>0</v>
      </c>
      <c r="B3" s="4"/>
      <c r="C3" s="4"/>
      <c r="D3" s="16"/>
      <c r="E3" s="10"/>
      <c r="F3" s="10"/>
      <c r="G3" t="s">
        <v>283</v>
      </c>
    </row>
    <row r="4" spans="1:7" x14ac:dyDescent="0.25">
      <c r="A4" s="3" t="s">
        <v>1</v>
      </c>
      <c r="B4" s="4">
        <v>40</v>
      </c>
      <c r="C4" s="5">
        <v>0</v>
      </c>
      <c r="D4" s="17">
        <f>B4+C4</f>
        <v>40</v>
      </c>
      <c r="E4" s="10"/>
      <c r="F4" s="10"/>
    </row>
    <row r="5" spans="1:7" x14ac:dyDescent="0.25">
      <c r="A5" s="3" t="s">
        <v>2</v>
      </c>
      <c r="B5" s="4"/>
      <c r="C5" s="4"/>
      <c r="D5" s="17">
        <f>B5+C5</f>
        <v>0</v>
      </c>
      <c r="E5" s="10"/>
      <c r="F5" s="10"/>
    </row>
    <row r="6" spans="1:7" x14ac:dyDescent="0.25">
      <c r="A6" s="3" t="s">
        <v>3</v>
      </c>
      <c r="B6" s="6">
        <f t="shared" ref="B6" si="0">(B4)+(B5)</f>
        <v>40</v>
      </c>
      <c r="C6" s="6">
        <f t="shared" ref="C6:E6" si="1">(C4)+(C5)</f>
        <v>0</v>
      </c>
      <c r="D6" s="18">
        <f>(D4)+(D5)</f>
        <v>40</v>
      </c>
      <c r="E6" s="12">
        <f t="shared" si="1"/>
        <v>0</v>
      </c>
      <c r="F6" s="12"/>
    </row>
    <row r="7" spans="1:7" x14ac:dyDescent="0.25">
      <c r="A7" s="3" t="s">
        <v>4</v>
      </c>
      <c r="B7" s="4"/>
      <c r="C7" s="4"/>
      <c r="D7" s="16"/>
      <c r="E7" s="10"/>
      <c r="F7" s="10"/>
    </row>
    <row r="8" spans="1:7" x14ac:dyDescent="0.25">
      <c r="A8" s="3" t="s">
        <v>5</v>
      </c>
      <c r="B8" s="4"/>
      <c r="C8" s="4"/>
      <c r="D8" s="17">
        <f t="shared" ref="D8:D20" si="2">B8+C8</f>
        <v>0</v>
      </c>
      <c r="E8" s="10"/>
      <c r="F8" s="10"/>
    </row>
    <row r="9" spans="1:7" x14ac:dyDescent="0.25">
      <c r="A9" s="3" t="s">
        <v>6</v>
      </c>
      <c r="B9" s="4"/>
      <c r="C9" s="4"/>
      <c r="D9" s="17">
        <f t="shared" si="2"/>
        <v>0</v>
      </c>
      <c r="E9" s="10"/>
      <c r="F9" s="10"/>
    </row>
    <row r="10" spans="1:7" x14ac:dyDescent="0.25">
      <c r="A10" s="3" t="s">
        <v>7</v>
      </c>
      <c r="B10" s="4"/>
      <c r="C10" s="4"/>
      <c r="D10" s="17">
        <f t="shared" si="2"/>
        <v>0</v>
      </c>
      <c r="E10" s="10"/>
      <c r="F10" s="10"/>
    </row>
    <row r="11" spans="1:7" x14ac:dyDescent="0.25">
      <c r="A11" s="3" t="s">
        <v>8</v>
      </c>
      <c r="B11" s="4"/>
      <c r="C11" s="4"/>
      <c r="D11" s="17">
        <f t="shared" si="2"/>
        <v>0</v>
      </c>
      <c r="E11" s="10"/>
      <c r="F11" s="10"/>
    </row>
    <row r="12" spans="1:7" x14ac:dyDescent="0.25">
      <c r="A12" s="3" t="s">
        <v>9</v>
      </c>
      <c r="B12" s="4"/>
      <c r="C12" s="4"/>
      <c r="D12" s="17">
        <f t="shared" si="2"/>
        <v>0</v>
      </c>
      <c r="E12" s="10"/>
      <c r="F12" s="10"/>
    </row>
    <row r="13" spans="1:7" x14ac:dyDescent="0.25">
      <c r="A13" s="3" t="s">
        <v>10</v>
      </c>
      <c r="B13" s="4"/>
      <c r="C13" s="4"/>
      <c r="D13" s="17">
        <f t="shared" si="2"/>
        <v>0</v>
      </c>
      <c r="E13" s="10"/>
      <c r="F13" s="10"/>
    </row>
    <row r="14" spans="1:7" x14ac:dyDescent="0.25">
      <c r="A14" s="3" t="s">
        <v>11</v>
      </c>
      <c r="B14" s="4"/>
      <c r="C14" s="4"/>
      <c r="D14" s="17">
        <f t="shared" si="2"/>
        <v>0</v>
      </c>
      <c r="E14" s="10"/>
      <c r="F14" s="10"/>
    </row>
    <row r="15" spans="1:7" x14ac:dyDescent="0.25">
      <c r="A15" s="3" t="s">
        <v>12</v>
      </c>
      <c r="B15" s="4"/>
      <c r="C15" s="4"/>
      <c r="D15" s="17">
        <f t="shared" si="2"/>
        <v>0</v>
      </c>
      <c r="E15" s="10"/>
      <c r="F15" s="10"/>
    </row>
    <row r="16" spans="1:7"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v>6052.8</v>
      </c>
      <c r="C20" s="4"/>
      <c r="D20" s="17">
        <f t="shared" si="2"/>
        <v>6052.8</v>
      </c>
      <c r="E20" s="10">
        <v>5000</v>
      </c>
      <c r="F20" s="10"/>
    </row>
    <row r="21" spans="1:6" x14ac:dyDescent="0.25">
      <c r="A21" s="3" t="s">
        <v>18</v>
      </c>
      <c r="B21" s="6">
        <f t="shared" ref="B21" si="5">(((((((((((B7)+(B8))+(B9))+(B10))+(B11))+(B12))+(B13))+(B14))+(B15))+(B16))+(B19))+(B20)</f>
        <v>6052.8</v>
      </c>
      <c r="C21" s="6">
        <f t="shared" ref="C21:E21" si="6">(((((((((((C7)+(C8))+(C9))+(C10))+(C11))+(C12))+(C13))+(C14))+(C15))+(C16))+(C19))+(C20)</f>
        <v>0</v>
      </c>
      <c r="D21" s="18">
        <f t="shared" si="6"/>
        <v>6052.8</v>
      </c>
      <c r="E21" s="12">
        <f t="shared" si="6"/>
        <v>5000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6092.8</v>
      </c>
      <c r="C27" s="6">
        <f t="shared" ref="C27" si="11">((((C6)+(C21))+(C22))+(C23))+(C26)</f>
        <v>0</v>
      </c>
      <c r="D27" s="18">
        <f>((((D6)+(D21))+(D22))+(D23))+(D26)</f>
        <v>6092.8</v>
      </c>
      <c r="E27" s="12">
        <f t="shared" ref="E27" si="12">((((E6)+(E21))+(E22))+(E23))+(E26)</f>
        <v>5000</v>
      </c>
      <c r="F27" s="12"/>
    </row>
    <row r="28" spans="1:6" x14ac:dyDescent="0.25">
      <c r="A28" s="3" t="s">
        <v>24</v>
      </c>
      <c r="B28" s="6">
        <f t="shared" ref="B28" si="13">(B27)-(0)</f>
        <v>6092.8</v>
      </c>
      <c r="C28" s="6">
        <f t="shared" ref="C28:E28" si="14">(C27)-(0)</f>
        <v>0</v>
      </c>
      <c r="D28" s="18">
        <f t="shared" si="14"/>
        <v>6092.8</v>
      </c>
      <c r="E28" s="12">
        <f t="shared" si="14"/>
        <v>5000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x14ac:dyDescent="0.25">
      <c r="A42" s="3" t="s">
        <v>38</v>
      </c>
      <c r="B42" s="5">
        <v>476.54</v>
      </c>
      <c r="C42" s="4"/>
      <c r="D42" s="17">
        <f t="shared" ref="D42:D54" si="21">B42+C42</f>
        <v>476.54</v>
      </c>
      <c r="E42" s="11">
        <v>1500</v>
      </c>
      <c r="F42" s="38" t="s">
        <v>369</v>
      </c>
    </row>
    <row r="43" spans="1:6" x14ac:dyDescent="0.25">
      <c r="A43" s="3" t="s">
        <v>39</v>
      </c>
      <c r="B43" s="4"/>
      <c r="C43" s="4"/>
      <c r="D43" s="17">
        <f t="shared" si="21"/>
        <v>0</v>
      </c>
      <c r="E43" s="10"/>
      <c r="F43" s="10"/>
    </row>
    <row r="44" spans="1:6" ht="23.25" x14ac:dyDescent="0.25">
      <c r="A44" s="3" t="s">
        <v>213</v>
      </c>
      <c r="B44" s="4"/>
      <c r="C44" s="4"/>
      <c r="D44" s="17">
        <f t="shared" si="21"/>
        <v>0</v>
      </c>
      <c r="E44" s="10"/>
      <c r="F44" s="10"/>
    </row>
    <row r="45" spans="1:6" x14ac:dyDescent="0.25">
      <c r="A45" s="3" t="s">
        <v>41</v>
      </c>
      <c r="B45" s="4"/>
      <c r="C45" s="4"/>
      <c r="D45" s="17">
        <f t="shared" si="21"/>
        <v>0</v>
      </c>
      <c r="E45" s="10"/>
      <c r="F45" s="10"/>
    </row>
    <row r="46" spans="1:6" x14ac:dyDescent="0.25">
      <c r="A46" s="3" t="s">
        <v>42</v>
      </c>
      <c r="B46" s="4"/>
      <c r="C46" s="4"/>
      <c r="D46" s="17">
        <f t="shared" si="21"/>
        <v>0</v>
      </c>
      <c r="E46" s="11"/>
      <c r="F46" s="11"/>
    </row>
    <row r="47" spans="1:6" x14ac:dyDescent="0.25">
      <c r="A47" s="3" t="s">
        <v>43</v>
      </c>
      <c r="B47" s="4"/>
      <c r="C47" s="4"/>
      <c r="D47" s="17">
        <f t="shared" si="21"/>
        <v>0</v>
      </c>
      <c r="E47" s="10"/>
      <c r="F47" s="10"/>
    </row>
    <row r="48" spans="1:6" x14ac:dyDescent="0.25">
      <c r="A48" s="3" t="s">
        <v>44</v>
      </c>
      <c r="B48" s="4"/>
      <c r="C48" s="4"/>
      <c r="D48" s="17">
        <f t="shared" si="21"/>
        <v>0</v>
      </c>
      <c r="E48" s="10"/>
      <c r="F48" s="10"/>
    </row>
    <row r="49" spans="1:6" x14ac:dyDescent="0.25">
      <c r="A49" s="3" t="s">
        <v>45</v>
      </c>
      <c r="B49" s="4"/>
      <c r="C49" s="4"/>
      <c r="D49" s="17">
        <f t="shared" si="21"/>
        <v>0</v>
      </c>
      <c r="E49" s="10"/>
      <c r="F49" s="10"/>
    </row>
    <row r="50" spans="1:6" x14ac:dyDescent="0.25">
      <c r="A50" s="3" t="s">
        <v>46</v>
      </c>
      <c r="B50" s="4"/>
      <c r="C50" s="4"/>
      <c r="D50" s="17">
        <f t="shared" si="21"/>
        <v>0</v>
      </c>
      <c r="E50" s="10"/>
      <c r="F50" s="10"/>
    </row>
    <row r="51" spans="1:6" x14ac:dyDescent="0.25">
      <c r="A51" s="3" t="s">
        <v>268</v>
      </c>
      <c r="B51" s="4"/>
      <c r="C51" s="4"/>
      <c r="D51" s="17">
        <f t="shared" si="21"/>
        <v>0</v>
      </c>
      <c r="E51" s="10">
        <f>5*E80</f>
        <v>325</v>
      </c>
      <c r="F51" s="10" t="s">
        <v>267</v>
      </c>
    </row>
    <row r="52" spans="1:6" x14ac:dyDescent="0.25">
      <c r="A52" s="3" t="s">
        <v>48</v>
      </c>
      <c r="B52" s="4"/>
      <c r="C52" s="4">
        <v>4678.5600000000004</v>
      </c>
      <c r="D52" s="17">
        <f t="shared" si="21"/>
        <v>4678.5600000000004</v>
      </c>
      <c r="E52" s="10">
        <f>2158+2158</f>
        <v>4316</v>
      </c>
      <c r="F52" s="10" t="s">
        <v>214</v>
      </c>
    </row>
    <row r="53" spans="1:6" x14ac:dyDescent="0.25">
      <c r="A53" s="3" t="s">
        <v>49</v>
      </c>
      <c r="B53" s="4"/>
      <c r="C53" s="4"/>
      <c r="D53" s="17">
        <f t="shared" si="21"/>
        <v>0</v>
      </c>
      <c r="E53" s="10"/>
      <c r="F53" s="10"/>
    </row>
    <row r="54" spans="1:6" x14ac:dyDescent="0.25">
      <c r="A54" s="3" t="s">
        <v>50</v>
      </c>
      <c r="B54" s="4"/>
      <c r="C54" s="4"/>
      <c r="D54" s="17">
        <f t="shared" si="21"/>
        <v>0</v>
      </c>
      <c r="E54" s="10"/>
      <c r="F54" s="10"/>
    </row>
    <row r="55" spans="1:6" x14ac:dyDescent="0.25">
      <c r="A55" s="3" t="s">
        <v>51</v>
      </c>
      <c r="B55" s="6">
        <f t="shared" ref="B55" si="22">((B52)+(B53))+(B54)</f>
        <v>0</v>
      </c>
      <c r="C55" s="6">
        <f t="shared" ref="C55:E55" si="23">((C52)+(C53))+(C54)</f>
        <v>4678.5600000000004</v>
      </c>
      <c r="D55" s="18">
        <f t="shared" si="23"/>
        <v>4678.5600000000004</v>
      </c>
      <c r="E55" s="12">
        <f t="shared" si="23"/>
        <v>4316</v>
      </c>
      <c r="F55" s="12"/>
    </row>
    <row r="56" spans="1:6" x14ac:dyDescent="0.25">
      <c r="A56" s="3" t="s">
        <v>52</v>
      </c>
      <c r="B56" s="4"/>
      <c r="C56" s="4"/>
      <c r="D56" s="17">
        <f t="shared" ref="D56:D62" si="24">B56+C56</f>
        <v>0</v>
      </c>
      <c r="E56" s="10"/>
      <c r="F56" s="10"/>
    </row>
    <row r="57" spans="1:6" x14ac:dyDescent="0.25">
      <c r="A57" s="3" t="s">
        <v>269</v>
      </c>
      <c r="B57" s="4"/>
      <c r="C57" s="4"/>
      <c r="D57" s="17">
        <f t="shared" si="24"/>
        <v>0</v>
      </c>
      <c r="E57" s="10">
        <f>15*E80</f>
        <v>975</v>
      </c>
      <c r="F57" s="10" t="s">
        <v>265</v>
      </c>
    </row>
    <row r="58" spans="1:6" x14ac:dyDescent="0.25">
      <c r="A58" s="3" t="s">
        <v>54</v>
      </c>
      <c r="B58" s="4"/>
      <c r="C58" s="4"/>
      <c r="D58" s="17">
        <f t="shared" si="24"/>
        <v>0</v>
      </c>
      <c r="E58" s="10"/>
      <c r="F58" s="10"/>
    </row>
    <row r="59" spans="1:6" x14ac:dyDescent="0.25">
      <c r="A59" s="3" t="s">
        <v>55</v>
      </c>
      <c r="B59" s="4"/>
      <c r="C59" s="4"/>
      <c r="D59" s="17">
        <f t="shared" si="24"/>
        <v>0</v>
      </c>
      <c r="E59" s="10"/>
      <c r="F59" s="10"/>
    </row>
    <row r="60" spans="1:6" x14ac:dyDescent="0.25">
      <c r="A60" s="3" t="s">
        <v>56</v>
      </c>
      <c r="B60" s="4"/>
      <c r="C60" s="4"/>
      <c r="D60" s="17">
        <f t="shared" si="24"/>
        <v>0</v>
      </c>
      <c r="E60" s="10"/>
      <c r="F60" s="10"/>
    </row>
    <row r="61" spans="1:6" x14ac:dyDescent="0.25">
      <c r="A61" s="3" t="s">
        <v>57</v>
      </c>
      <c r="B61" s="4"/>
      <c r="C61" s="4"/>
      <c r="D61" s="17">
        <f t="shared" si="24"/>
        <v>0</v>
      </c>
      <c r="E61" s="10">
        <v>1900</v>
      </c>
      <c r="F61" s="10" t="s">
        <v>371</v>
      </c>
    </row>
    <row r="62" spans="1:6" x14ac:dyDescent="0.25">
      <c r="A62" s="3" t="s">
        <v>58</v>
      </c>
      <c r="B62" s="4"/>
      <c r="C62" s="4"/>
      <c r="D62" s="17">
        <f t="shared" si="24"/>
        <v>0</v>
      </c>
      <c r="E62" s="10">
        <v>1200</v>
      </c>
      <c r="F62" s="10" t="s">
        <v>372</v>
      </c>
    </row>
    <row r="63" spans="1:6" x14ac:dyDescent="0.25">
      <c r="A63" s="3" t="s">
        <v>59</v>
      </c>
      <c r="B63" s="6">
        <f t="shared" ref="B63" si="25">((((((((((((((((((B41)+(B42))+(B43))+(B44))+(B45))+(B46))+(B47))+(B48))+(B49))+(B50))+(B51))+(B55))+(B56))+(B57))+(B58))+(B59))+(B60))+(B61))+(B62)</f>
        <v>476.54</v>
      </c>
      <c r="C63" s="6">
        <f t="shared" ref="C63" si="26">((((((((((((((((((C41)+(C42))+(C43))+(C44))+(C45))+(C46))+(C47))+(C48))+(C49))+(C50))+(C51))+(C55))+(C56))+(C57))+(C58))+(C59))+(C60))+(C61))+(C62)</f>
        <v>4678.5600000000004</v>
      </c>
      <c r="D63" s="18">
        <f>((((((((((((((((((D41)+(D42))+(D43))+(D44))+(D45))+(D46))+(D47))+(D48))+(D49))+(D50))+(D51))+(D55))+(D56))+(D57))+(D58))+(D59))+(D60))+(D61))+(D62)</f>
        <v>5155.1000000000004</v>
      </c>
      <c r="E63" s="12">
        <f t="shared" ref="E63" si="27">((((((((((((((((((E41)+(E42))+(E43))+(E44))+(E45))+(E46))+(E47))+(E48))+(E49))+(E50))+(E51))+(E55))+(E56))+(E57))+(E58))+(E59))+(E60))+(E61))+(E62)</f>
        <v>10216</v>
      </c>
      <c r="F63" s="12"/>
    </row>
    <row r="64" spans="1:6" x14ac:dyDescent="0.25">
      <c r="A64" s="3" t="s">
        <v>60</v>
      </c>
      <c r="B64" s="6">
        <f t="shared" ref="B64" si="28">((B35)+(B40))+(B63)</f>
        <v>476.54</v>
      </c>
      <c r="C64" s="6">
        <f t="shared" ref="C64:E64" si="29">((C35)+(C40))+(C63)</f>
        <v>4678.5600000000004</v>
      </c>
      <c r="D64" s="18">
        <f t="shared" si="29"/>
        <v>5155.1000000000004</v>
      </c>
      <c r="E64" s="12">
        <f t="shared" si="29"/>
        <v>10216</v>
      </c>
      <c r="F64" s="12"/>
    </row>
    <row r="65" spans="1:6" x14ac:dyDescent="0.25">
      <c r="A65" s="3" t="s">
        <v>61</v>
      </c>
      <c r="B65" s="6">
        <f t="shared" ref="B65" si="30">(B28)-(B64)</f>
        <v>5616.26</v>
      </c>
      <c r="C65" s="6">
        <f t="shared" ref="C65:E65" si="31">(C28)-(C64)</f>
        <v>-4678.5600000000004</v>
      </c>
      <c r="D65" s="18">
        <f t="shared" si="31"/>
        <v>937.69999999999982</v>
      </c>
      <c r="E65" s="12">
        <f t="shared" si="31"/>
        <v>-5216</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c r="C68" s="4"/>
      <c r="D68" s="17">
        <f t="shared" si="32"/>
        <v>0</v>
      </c>
      <c r="E68" s="10"/>
      <c r="F68" s="10"/>
    </row>
    <row r="69" spans="1:6" x14ac:dyDescent="0.25">
      <c r="A69" s="3" t="s">
        <v>65</v>
      </c>
      <c r="B69" s="4"/>
      <c r="C69" s="4"/>
      <c r="D69" s="17">
        <f t="shared" si="32"/>
        <v>0</v>
      </c>
      <c r="E69" s="10"/>
      <c r="F69" s="10"/>
    </row>
    <row r="70" spans="1:6" x14ac:dyDescent="0.25">
      <c r="A70" s="3" t="s">
        <v>66</v>
      </c>
      <c r="B70" s="6">
        <f t="shared" ref="B70" si="33">(B68)+(B69)</f>
        <v>0</v>
      </c>
      <c r="C70" s="6">
        <f t="shared" ref="C70:E70" si="34">(C68)+(C69)</f>
        <v>0</v>
      </c>
      <c r="D70" s="18">
        <f t="shared" si="34"/>
        <v>0</v>
      </c>
      <c r="E70" s="12">
        <f t="shared" si="34"/>
        <v>0</v>
      </c>
      <c r="F70" s="12"/>
    </row>
    <row r="71" spans="1:6" x14ac:dyDescent="0.25">
      <c r="A71" s="3" t="s">
        <v>67</v>
      </c>
      <c r="B71" s="6">
        <f t="shared" ref="B71" si="35">(B67)+(B70)</f>
        <v>0</v>
      </c>
      <c r="C71" s="6">
        <f t="shared" ref="C71:E71" si="36">(C67)+(C70)</f>
        <v>0</v>
      </c>
      <c r="D71" s="18">
        <f t="shared" si="36"/>
        <v>0</v>
      </c>
      <c r="E71" s="12">
        <f t="shared" si="36"/>
        <v>0</v>
      </c>
      <c r="F71" s="12"/>
    </row>
    <row r="72" spans="1:6" x14ac:dyDescent="0.25">
      <c r="A72" s="3" t="s">
        <v>68</v>
      </c>
      <c r="B72" s="6">
        <f t="shared" ref="B72" si="37">(B71)-(0)</f>
        <v>0</v>
      </c>
      <c r="C72" s="6">
        <f t="shared" ref="C72:E72" si="38">(C71)-(0)</f>
        <v>0</v>
      </c>
      <c r="D72" s="18">
        <f t="shared" si="38"/>
        <v>0</v>
      </c>
      <c r="E72" s="12">
        <f t="shared" si="38"/>
        <v>0</v>
      </c>
      <c r="F72" s="12"/>
    </row>
    <row r="73" spans="1:6" x14ac:dyDescent="0.25">
      <c r="A73" s="3" t="s">
        <v>69</v>
      </c>
      <c r="B73" s="7">
        <f t="shared" ref="B73" si="39">(B65)+(B72)</f>
        <v>5616.26</v>
      </c>
      <c r="C73" s="7">
        <f t="shared" ref="C73" si="40">(C65)+(C72)</f>
        <v>-4678.5600000000004</v>
      </c>
      <c r="D73" s="19">
        <f>(D65)+(D72)</f>
        <v>937.69999999999982</v>
      </c>
      <c r="E73" s="13">
        <f t="shared" ref="E73" si="41">(E65)+(E72)</f>
        <v>-5216</v>
      </c>
      <c r="F73" s="13"/>
    </row>
    <row r="74" spans="1:6" x14ac:dyDescent="0.25">
      <c r="A74" s="3"/>
      <c r="B74" s="4"/>
      <c r="C74" s="4"/>
      <c r="D74" s="16"/>
      <c r="E74" s="10"/>
      <c r="F74" s="10"/>
    </row>
    <row r="75" spans="1:6" ht="23.25" x14ac:dyDescent="0.25">
      <c r="A75" s="3" t="s">
        <v>336</v>
      </c>
      <c r="D75" s="17"/>
      <c r="E75" s="11">
        <v>5616.26</v>
      </c>
    </row>
    <row r="77" spans="1:6" x14ac:dyDescent="0.25">
      <c r="A77" s="28" t="s">
        <v>127</v>
      </c>
      <c r="B77" s="3"/>
      <c r="C77" s="3"/>
    </row>
    <row r="78" spans="1:6" x14ac:dyDescent="0.25">
      <c r="A78" s="3" t="s">
        <v>125</v>
      </c>
      <c r="B78" s="3"/>
      <c r="C78" s="3"/>
      <c r="E78" s="26">
        <v>21</v>
      </c>
    </row>
    <row r="79" spans="1:6" x14ac:dyDescent="0.25">
      <c r="A79" s="3" t="s">
        <v>126</v>
      </c>
      <c r="B79" s="3"/>
      <c r="C79" s="3"/>
      <c r="E79" s="27">
        <f>22+22</f>
        <v>44</v>
      </c>
    </row>
    <row r="80" spans="1:6" x14ac:dyDescent="0.25">
      <c r="A80" s="3" t="s">
        <v>92</v>
      </c>
      <c r="B80" s="3"/>
      <c r="C80" s="3"/>
      <c r="E80" s="26">
        <f>E78+E79</f>
        <v>65</v>
      </c>
      <c r="F80" s="62"/>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282</v>
      </c>
      <c r="C87" s="32"/>
      <c r="D87" s="33"/>
      <c r="E87" s="34"/>
    </row>
    <row r="88" spans="1:5" x14ac:dyDescent="0.25">
      <c r="A88" s="8"/>
      <c r="B88" s="8"/>
      <c r="C88" s="8"/>
    </row>
  </sheetData>
  <mergeCells count="1">
    <mergeCell ref="B1:C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0AF4E-9E8E-4119-BEB4-A27DC42CA394}">
  <sheetPr>
    <tabColor rgb="FF92D050"/>
  </sheetPr>
  <dimension ref="A1:O91"/>
  <sheetViews>
    <sheetView topLeftCell="A55" workbookViewId="0">
      <selection activeCell="B75" sqref="B75"/>
    </sheetView>
  </sheetViews>
  <sheetFormatPr defaultRowHeight="15" x14ac:dyDescent="0.25"/>
  <cols>
    <col min="1" max="1" width="31.7109375" customWidth="1"/>
    <col min="2" max="2" width="12.42578125" customWidth="1"/>
    <col min="3" max="3" width="10.28515625" customWidth="1"/>
    <col min="4" max="4" width="10.28515625" style="20" customWidth="1"/>
    <col min="5" max="5" width="12.42578125" style="14" customWidth="1"/>
    <col min="6" max="6" width="32.85546875" style="36" customWidth="1"/>
    <col min="14" max="14" width="16.42578125" customWidth="1"/>
  </cols>
  <sheetData>
    <row r="1" spans="1:6" x14ac:dyDescent="0.25">
      <c r="B1" s="127" t="s">
        <v>308</v>
      </c>
      <c r="C1" s="127"/>
      <c r="D1" s="22"/>
      <c r="E1" s="21"/>
    </row>
    <row r="2" spans="1:6" ht="48.75" x14ac:dyDescent="0.25">
      <c r="A2" s="1"/>
      <c r="B2" s="2" t="s">
        <v>97</v>
      </c>
      <c r="C2" s="2" t="s">
        <v>96</v>
      </c>
      <c r="D2" s="15" t="s">
        <v>92</v>
      </c>
      <c r="E2" s="24" t="s">
        <v>76</v>
      </c>
      <c r="F2" s="52" t="s">
        <v>93</v>
      </c>
    </row>
    <row r="3" spans="1:6" x14ac:dyDescent="0.25">
      <c r="A3" s="3" t="s">
        <v>0</v>
      </c>
      <c r="B3" s="4"/>
      <c r="C3" s="4"/>
      <c r="D3" s="16"/>
      <c r="E3" s="10"/>
      <c r="F3" s="38"/>
    </row>
    <row r="4" spans="1:6" x14ac:dyDescent="0.25">
      <c r="A4" s="3" t="s">
        <v>1</v>
      </c>
      <c r="B4" s="5">
        <v>1090</v>
      </c>
      <c r="C4" s="5"/>
      <c r="D4" s="17">
        <f>B4+C4</f>
        <v>1090</v>
      </c>
      <c r="E4" s="10"/>
      <c r="F4" s="38"/>
    </row>
    <row r="5" spans="1:6" x14ac:dyDescent="0.25">
      <c r="A5" s="3" t="s">
        <v>2</v>
      </c>
      <c r="B5" s="4"/>
      <c r="C5" s="4"/>
      <c r="D5" s="16"/>
      <c r="E5" s="10"/>
      <c r="F5" s="38"/>
    </row>
    <row r="6" spans="1:6" x14ac:dyDescent="0.25">
      <c r="A6" s="3" t="s">
        <v>3</v>
      </c>
      <c r="B6" s="6">
        <f t="shared" ref="B6" si="0">(B4)+(B5)</f>
        <v>1090</v>
      </c>
      <c r="C6" s="6">
        <f t="shared" ref="C6:E6" si="1">(C4)+(C5)</f>
        <v>0</v>
      </c>
      <c r="D6" s="18">
        <f t="shared" si="1"/>
        <v>1090</v>
      </c>
      <c r="E6" s="12">
        <f t="shared" si="1"/>
        <v>0</v>
      </c>
      <c r="F6" s="39"/>
    </row>
    <row r="7" spans="1:6" x14ac:dyDescent="0.25">
      <c r="A7" s="3" t="s">
        <v>4</v>
      </c>
      <c r="B7" s="4"/>
      <c r="C7" s="4"/>
      <c r="D7" s="16"/>
      <c r="E7" s="10"/>
      <c r="F7" s="38"/>
    </row>
    <row r="8" spans="1:6" x14ac:dyDescent="0.25">
      <c r="A8" s="3" t="s">
        <v>5</v>
      </c>
      <c r="B8" s="4"/>
      <c r="C8" s="4"/>
      <c r="D8" s="17">
        <f t="shared" ref="D8:D20" si="2">B8+C8</f>
        <v>0</v>
      </c>
      <c r="E8" s="10"/>
      <c r="F8" s="38"/>
    </row>
    <row r="9" spans="1:6" x14ac:dyDescent="0.25">
      <c r="A9" s="3" t="s">
        <v>6</v>
      </c>
      <c r="B9" s="4"/>
      <c r="C9" s="4"/>
      <c r="D9" s="17">
        <f t="shared" si="2"/>
        <v>0</v>
      </c>
      <c r="E9" s="10"/>
      <c r="F9" s="38"/>
    </row>
    <row r="10" spans="1:6" x14ac:dyDescent="0.25">
      <c r="A10" s="3" t="s">
        <v>7</v>
      </c>
      <c r="B10" s="4"/>
      <c r="C10" s="4"/>
      <c r="D10" s="17">
        <f t="shared" si="2"/>
        <v>0</v>
      </c>
      <c r="E10" s="10"/>
      <c r="F10" s="38"/>
    </row>
    <row r="11" spans="1:6" x14ac:dyDescent="0.25">
      <c r="A11" s="3" t="s">
        <v>8</v>
      </c>
      <c r="B11" s="4"/>
      <c r="C11" s="4"/>
      <c r="D11" s="17">
        <f t="shared" si="2"/>
        <v>0</v>
      </c>
      <c r="E11" s="10"/>
      <c r="F11" s="38"/>
    </row>
    <row r="12" spans="1:6" x14ac:dyDescent="0.25">
      <c r="A12" s="3" t="s">
        <v>9</v>
      </c>
      <c r="B12" s="4"/>
      <c r="C12" s="4"/>
      <c r="D12" s="17">
        <f t="shared" si="2"/>
        <v>0</v>
      </c>
      <c r="E12" s="10"/>
      <c r="F12" s="38"/>
    </row>
    <row r="13" spans="1:6" x14ac:dyDescent="0.25">
      <c r="A13" s="3" t="s">
        <v>10</v>
      </c>
      <c r="B13" s="4"/>
      <c r="C13" s="4"/>
      <c r="D13" s="17">
        <f t="shared" si="2"/>
        <v>0</v>
      </c>
      <c r="E13" s="10"/>
      <c r="F13" s="38"/>
    </row>
    <row r="14" spans="1:6" x14ac:dyDescent="0.25">
      <c r="A14" s="3" t="s">
        <v>11</v>
      </c>
      <c r="B14" s="4"/>
      <c r="C14" s="4"/>
      <c r="D14" s="17">
        <f t="shared" si="2"/>
        <v>0</v>
      </c>
      <c r="E14" s="10"/>
      <c r="F14" s="38"/>
    </row>
    <row r="15" spans="1:6" x14ac:dyDescent="0.25">
      <c r="A15" s="3" t="s">
        <v>12</v>
      </c>
      <c r="B15" s="4"/>
      <c r="C15" s="4"/>
      <c r="D15" s="17">
        <f t="shared" si="2"/>
        <v>0</v>
      </c>
      <c r="E15" s="10"/>
      <c r="F15" s="38"/>
    </row>
    <row r="16" spans="1:6" x14ac:dyDescent="0.25">
      <c r="A16" s="3" t="s">
        <v>13</v>
      </c>
      <c r="B16" s="4"/>
      <c r="C16" s="4"/>
      <c r="D16" s="17">
        <f t="shared" si="2"/>
        <v>0</v>
      </c>
      <c r="E16" s="10"/>
      <c r="F16" s="38"/>
    </row>
    <row r="17" spans="1:6" x14ac:dyDescent="0.25">
      <c r="A17" s="3" t="s">
        <v>14</v>
      </c>
      <c r="B17" s="4"/>
      <c r="C17" s="4"/>
      <c r="D17" s="17">
        <f t="shared" si="2"/>
        <v>0</v>
      </c>
      <c r="E17" s="10"/>
      <c r="F17" s="38"/>
    </row>
    <row r="18" spans="1:6" x14ac:dyDescent="0.25">
      <c r="A18" s="3" t="s">
        <v>15</v>
      </c>
      <c r="B18" s="4"/>
      <c r="C18" s="4"/>
      <c r="D18" s="17">
        <f t="shared" si="2"/>
        <v>0</v>
      </c>
      <c r="E18" s="10"/>
      <c r="F18" s="38"/>
    </row>
    <row r="19" spans="1:6" x14ac:dyDescent="0.25">
      <c r="A19" s="3" t="s">
        <v>16</v>
      </c>
      <c r="B19" s="6">
        <f t="shared" ref="B19" si="3">(B17)+(B18)</f>
        <v>0</v>
      </c>
      <c r="C19" s="6">
        <f t="shared" ref="C19:E19" si="4">(C17)+(C18)</f>
        <v>0</v>
      </c>
      <c r="D19" s="18">
        <f t="shared" si="4"/>
        <v>0</v>
      </c>
      <c r="E19" s="12">
        <f t="shared" si="4"/>
        <v>0</v>
      </c>
      <c r="F19" s="39"/>
    </row>
    <row r="20" spans="1:6" x14ac:dyDescent="0.25">
      <c r="A20" s="3" t="s">
        <v>17</v>
      </c>
      <c r="B20" s="4"/>
      <c r="C20" s="4"/>
      <c r="D20" s="17">
        <f t="shared" si="2"/>
        <v>0</v>
      </c>
      <c r="E20" s="10">
        <v>5000</v>
      </c>
      <c r="F20" s="38"/>
    </row>
    <row r="21" spans="1:6" x14ac:dyDescent="0.25">
      <c r="A21" s="3" t="s">
        <v>18</v>
      </c>
      <c r="B21" s="6">
        <f t="shared" ref="B21" si="5">(((((((((((B7)+(B8))+(B9))+(B10))+(B11))+(B12))+(B13))+(B14))+(B15))+(B16))+(B19))+(B20)</f>
        <v>0</v>
      </c>
      <c r="C21" s="6">
        <f t="shared" ref="C21:E21" si="6">(((((((((((C7)+(C8))+(C9))+(C10))+(C11))+(C12))+(C13))+(C14))+(C15))+(C16))+(C19))+(C20)</f>
        <v>0</v>
      </c>
      <c r="D21" s="18">
        <f t="shared" si="6"/>
        <v>0</v>
      </c>
      <c r="E21" s="12">
        <f t="shared" si="6"/>
        <v>5000</v>
      </c>
      <c r="F21" s="39"/>
    </row>
    <row r="22" spans="1:6" x14ac:dyDescent="0.25">
      <c r="A22" s="3" t="s">
        <v>19</v>
      </c>
      <c r="B22" s="5"/>
      <c r="C22" s="4"/>
      <c r="D22" s="17">
        <f t="shared" ref="D22:D25" si="7">B22+C22</f>
        <v>0</v>
      </c>
      <c r="E22" s="11">
        <v>0</v>
      </c>
      <c r="F22" s="38"/>
    </row>
    <row r="23" spans="1:6" x14ac:dyDescent="0.25">
      <c r="A23" s="3" t="s">
        <v>20</v>
      </c>
      <c r="B23" s="4"/>
      <c r="C23" s="4"/>
      <c r="D23" s="17">
        <f t="shared" si="7"/>
        <v>0</v>
      </c>
      <c r="E23" s="10"/>
      <c r="F23" s="38"/>
    </row>
    <row r="24" spans="1:6" x14ac:dyDescent="0.25">
      <c r="A24" s="3" t="s">
        <v>21</v>
      </c>
      <c r="B24" s="4"/>
      <c r="C24" s="4"/>
      <c r="D24" s="17">
        <f t="shared" si="7"/>
        <v>0</v>
      </c>
      <c r="E24" s="10"/>
      <c r="F24" s="38"/>
    </row>
    <row r="25" spans="1:6" x14ac:dyDescent="0.25">
      <c r="A25" s="3" t="s">
        <v>6</v>
      </c>
      <c r="B25" s="4"/>
      <c r="C25" s="4"/>
      <c r="D25" s="17">
        <f t="shared" si="7"/>
        <v>0</v>
      </c>
      <c r="E25" s="10"/>
      <c r="F25" s="38"/>
    </row>
    <row r="26" spans="1:6" x14ac:dyDescent="0.25">
      <c r="A26" s="3" t="s">
        <v>22</v>
      </c>
      <c r="B26" s="6">
        <f t="shared" ref="B26" si="8">(B24)+(B25)</f>
        <v>0</v>
      </c>
      <c r="C26" s="6">
        <f t="shared" ref="C26:E26" si="9">(C24)+(C25)</f>
        <v>0</v>
      </c>
      <c r="D26" s="18">
        <f t="shared" si="9"/>
        <v>0</v>
      </c>
      <c r="E26" s="12">
        <f t="shared" si="9"/>
        <v>0</v>
      </c>
      <c r="F26" s="39"/>
    </row>
    <row r="27" spans="1:6" x14ac:dyDescent="0.25">
      <c r="A27" s="3" t="s">
        <v>23</v>
      </c>
      <c r="B27" s="6">
        <f t="shared" ref="B27" si="10">((((B6)+(B21))+(B22))+(B23))+(B26)</f>
        <v>1090</v>
      </c>
      <c r="C27" s="6">
        <f t="shared" ref="C27" si="11">((((C6)+(C21))+(C22))+(C23))+(C26)</f>
        <v>0</v>
      </c>
      <c r="D27" s="18">
        <f>((((D6)+(D21))+(D22))+(D23))+(D26)</f>
        <v>1090</v>
      </c>
      <c r="E27" s="12">
        <f t="shared" ref="E27" si="12">((((E6)+(E21))+(E22))+(E23))+(E26)</f>
        <v>5000</v>
      </c>
      <c r="F27" s="39"/>
    </row>
    <row r="28" spans="1:6" x14ac:dyDescent="0.25">
      <c r="A28" s="3" t="s">
        <v>24</v>
      </c>
      <c r="B28" s="6">
        <f t="shared" ref="B28" si="13">(B27)-(0)</f>
        <v>1090</v>
      </c>
      <c r="C28" s="6">
        <f t="shared" ref="C28:E28" si="14">(C27)-(0)</f>
        <v>0</v>
      </c>
      <c r="D28" s="18">
        <f t="shared" si="14"/>
        <v>1090</v>
      </c>
      <c r="E28" s="12">
        <f t="shared" si="14"/>
        <v>5000</v>
      </c>
      <c r="F28" s="39"/>
    </row>
    <row r="29" spans="1:6" x14ac:dyDescent="0.25">
      <c r="A29" s="3" t="s">
        <v>25</v>
      </c>
      <c r="B29" s="4"/>
      <c r="C29" s="4"/>
      <c r="D29" s="17">
        <f t="shared" ref="D29:D34" si="15">B29+C29</f>
        <v>0</v>
      </c>
      <c r="E29" s="10"/>
      <c r="F29" s="38"/>
    </row>
    <row r="30" spans="1:6" x14ac:dyDescent="0.25">
      <c r="A30" s="3" t="s">
        <v>26</v>
      </c>
      <c r="B30" s="4"/>
      <c r="C30" s="4"/>
      <c r="D30" s="17">
        <f t="shared" si="15"/>
        <v>0</v>
      </c>
      <c r="E30" s="10"/>
      <c r="F30" s="38"/>
    </row>
    <row r="31" spans="1:6" x14ac:dyDescent="0.25">
      <c r="A31" s="3" t="s">
        <v>27</v>
      </c>
      <c r="B31" s="4"/>
      <c r="C31" s="4"/>
      <c r="D31" s="17">
        <f t="shared" si="15"/>
        <v>0</v>
      </c>
      <c r="E31" s="10"/>
      <c r="F31" s="38"/>
    </row>
    <row r="32" spans="1:6" x14ac:dyDescent="0.25">
      <c r="A32" s="3" t="s">
        <v>28</v>
      </c>
      <c r="B32" s="4"/>
      <c r="C32" s="4"/>
      <c r="D32" s="17">
        <f t="shared" si="15"/>
        <v>0</v>
      </c>
      <c r="E32" s="10"/>
      <c r="F32" s="38"/>
    </row>
    <row r="33" spans="1:6" x14ac:dyDescent="0.25">
      <c r="A33" s="3" t="s">
        <v>29</v>
      </c>
      <c r="B33" s="4"/>
      <c r="C33" s="4"/>
      <c r="D33" s="17">
        <f t="shared" si="15"/>
        <v>0</v>
      </c>
      <c r="E33" s="10"/>
      <c r="F33" s="38"/>
    </row>
    <row r="34" spans="1:6" x14ac:dyDescent="0.25">
      <c r="A34" s="3" t="s">
        <v>30</v>
      </c>
      <c r="B34" s="4"/>
      <c r="C34" s="4"/>
      <c r="D34" s="17">
        <f t="shared" si="15"/>
        <v>0</v>
      </c>
      <c r="E34" s="10"/>
      <c r="F34" s="38"/>
    </row>
    <row r="35" spans="1:6" x14ac:dyDescent="0.25">
      <c r="A35" s="3" t="s">
        <v>31</v>
      </c>
      <c r="B35" s="6">
        <f t="shared" ref="B35" si="16">((((B30)+(B31))+(B32))+(B33))+(B34)</f>
        <v>0</v>
      </c>
      <c r="C35" s="6">
        <f t="shared" ref="C35:E35" si="17">((((C30)+(C31))+(C32))+(C33))+(C34)</f>
        <v>0</v>
      </c>
      <c r="D35" s="18">
        <f t="shared" si="17"/>
        <v>0</v>
      </c>
      <c r="E35" s="12">
        <f t="shared" si="17"/>
        <v>0</v>
      </c>
      <c r="F35" s="39"/>
    </row>
    <row r="36" spans="1:6" x14ac:dyDescent="0.25">
      <c r="A36" s="3" t="s">
        <v>32</v>
      </c>
      <c r="B36" s="4"/>
      <c r="C36" s="4"/>
      <c r="D36" s="16"/>
      <c r="E36" s="10"/>
      <c r="F36" s="38"/>
    </row>
    <row r="37" spans="1:6" x14ac:dyDescent="0.25">
      <c r="A37" s="3" t="s">
        <v>33</v>
      </c>
      <c r="B37" s="4"/>
      <c r="C37" s="4"/>
      <c r="D37" s="17">
        <f t="shared" ref="D37:D39" si="18">B37+C37</f>
        <v>0</v>
      </c>
      <c r="E37" s="10"/>
      <c r="F37" s="38"/>
    </row>
    <row r="38" spans="1:6" x14ac:dyDescent="0.25">
      <c r="A38" s="3" t="s">
        <v>34</v>
      </c>
      <c r="B38" s="4"/>
      <c r="C38" s="4"/>
      <c r="D38" s="17">
        <f t="shared" si="18"/>
        <v>0</v>
      </c>
      <c r="E38" s="10"/>
      <c r="F38" s="38"/>
    </row>
    <row r="39" spans="1:6" x14ac:dyDescent="0.25">
      <c r="A39" s="3" t="s">
        <v>35</v>
      </c>
      <c r="B39" s="4"/>
      <c r="C39" s="4"/>
      <c r="D39" s="17">
        <f t="shared" si="18"/>
        <v>0</v>
      </c>
      <c r="E39" s="10"/>
      <c r="F39" s="38"/>
    </row>
    <row r="40" spans="1:6" x14ac:dyDescent="0.25">
      <c r="A40" s="3" t="s">
        <v>36</v>
      </c>
      <c r="B40" s="6">
        <f t="shared" ref="B40" si="19">(((B36)+(B37))+(B38))+(B39)</f>
        <v>0</v>
      </c>
      <c r="C40" s="6">
        <f t="shared" ref="C40:E40" si="20">(((C36)+(C37))+(C38))+(C39)</f>
        <v>0</v>
      </c>
      <c r="D40" s="18">
        <f t="shared" si="20"/>
        <v>0</v>
      </c>
      <c r="E40" s="12">
        <f t="shared" si="20"/>
        <v>0</v>
      </c>
      <c r="F40" s="39"/>
    </row>
    <row r="41" spans="1:6" x14ac:dyDescent="0.25">
      <c r="A41" s="3" t="s">
        <v>37</v>
      </c>
      <c r="B41" s="4"/>
      <c r="C41" s="4"/>
      <c r="D41" s="16"/>
      <c r="E41" s="10"/>
      <c r="F41" s="38"/>
    </row>
    <row r="42" spans="1:6" x14ac:dyDescent="0.25">
      <c r="A42" s="3" t="s">
        <v>38</v>
      </c>
      <c r="B42" s="5"/>
      <c r="C42" s="4"/>
      <c r="D42" s="17">
        <f t="shared" ref="D42:D54" si="21">B42+C42</f>
        <v>0</v>
      </c>
      <c r="E42" s="11">
        <v>1000</v>
      </c>
      <c r="F42" s="38"/>
    </row>
    <row r="43" spans="1:6" x14ac:dyDescent="0.25">
      <c r="A43" s="3" t="s">
        <v>39</v>
      </c>
      <c r="B43" s="4"/>
      <c r="C43" s="4"/>
      <c r="D43" s="17">
        <f t="shared" si="21"/>
        <v>0</v>
      </c>
      <c r="E43" s="10"/>
      <c r="F43" s="38"/>
    </row>
    <row r="44" spans="1:6" x14ac:dyDescent="0.25">
      <c r="A44" s="3" t="s">
        <v>40</v>
      </c>
      <c r="B44" s="4"/>
      <c r="C44" s="4"/>
      <c r="D44" s="17">
        <f t="shared" si="21"/>
        <v>0</v>
      </c>
      <c r="E44" s="10"/>
      <c r="F44" s="38"/>
    </row>
    <row r="45" spans="1:6" x14ac:dyDescent="0.25">
      <c r="A45" s="3" t="s">
        <v>41</v>
      </c>
      <c r="B45" s="4"/>
      <c r="C45" s="4"/>
      <c r="D45" s="17">
        <f t="shared" si="21"/>
        <v>0</v>
      </c>
      <c r="E45" s="10"/>
      <c r="F45" s="38"/>
    </row>
    <row r="46" spans="1:6" x14ac:dyDescent="0.25">
      <c r="A46" s="3" t="s">
        <v>42</v>
      </c>
      <c r="B46" s="4"/>
      <c r="C46" s="4"/>
      <c r="D46" s="17">
        <f t="shared" si="21"/>
        <v>0</v>
      </c>
      <c r="E46" s="11"/>
      <c r="F46" s="38"/>
    </row>
    <row r="47" spans="1:6" x14ac:dyDescent="0.25">
      <c r="A47" s="3" t="s">
        <v>43</v>
      </c>
      <c r="B47" s="4"/>
      <c r="C47" s="4"/>
      <c r="D47" s="17">
        <f t="shared" si="21"/>
        <v>0</v>
      </c>
      <c r="E47" s="10"/>
      <c r="F47" s="38"/>
    </row>
    <row r="48" spans="1:6" x14ac:dyDescent="0.25">
      <c r="A48" s="3" t="s">
        <v>44</v>
      </c>
      <c r="B48" s="4"/>
      <c r="C48" s="4"/>
      <c r="D48" s="17">
        <f t="shared" si="21"/>
        <v>0</v>
      </c>
      <c r="E48" s="10"/>
      <c r="F48" s="38"/>
    </row>
    <row r="49" spans="1:6" x14ac:dyDescent="0.25">
      <c r="A49" s="3" t="s">
        <v>45</v>
      </c>
      <c r="B49" s="4"/>
      <c r="C49" s="4"/>
      <c r="D49" s="17">
        <f t="shared" si="21"/>
        <v>0</v>
      </c>
      <c r="E49" s="10"/>
      <c r="F49" s="38"/>
    </row>
    <row r="50" spans="1:6" x14ac:dyDescent="0.25">
      <c r="A50" s="3" t="s">
        <v>46</v>
      </c>
      <c r="B50" s="4"/>
      <c r="C50" s="4"/>
      <c r="D50" s="17">
        <f t="shared" si="21"/>
        <v>0</v>
      </c>
      <c r="E50" s="10"/>
      <c r="F50" s="38"/>
    </row>
    <row r="51" spans="1:6" x14ac:dyDescent="0.25">
      <c r="A51" s="3" t="s">
        <v>268</v>
      </c>
      <c r="B51" s="4"/>
      <c r="C51" s="4"/>
      <c r="D51" s="17">
        <f t="shared" si="21"/>
        <v>0</v>
      </c>
      <c r="E51" s="10">
        <f>5*E80</f>
        <v>330</v>
      </c>
      <c r="F51" s="38" t="s">
        <v>267</v>
      </c>
    </row>
    <row r="52" spans="1:6" x14ac:dyDescent="0.25">
      <c r="A52" s="3" t="s">
        <v>48</v>
      </c>
      <c r="B52" s="4"/>
      <c r="C52" s="4">
        <v>4678.5600000000004</v>
      </c>
      <c r="D52" s="17">
        <f t="shared" si="21"/>
        <v>4678.5600000000004</v>
      </c>
      <c r="E52" s="10">
        <f>2158+2158</f>
        <v>4316</v>
      </c>
      <c r="F52" s="61" t="s">
        <v>152</v>
      </c>
    </row>
    <row r="53" spans="1:6" x14ac:dyDescent="0.25">
      <c r="A53" s="3" t="s">
        <v>49</v>
      </c>
      <c r="B53" s="4"/>
      <c r="C53" s="4"/>
      <c r="D53" s="17">
        <f t="shared" si="21"/>
        <v>0</v>
      </c>
      <c r="E53" s="10"/>
      <c r="F53" s="38"/>
    </row>
    <row r="54" spans="1:6" x14ac:dyDescent="0.25">
      <c r="A54" s="3" t="s">
        <v>50</v>
      </c>
      <c r="B54" s="4"/>
      <c r="C54" s="4"/>
      <c r="D54" s="17">
        <f t="shared" si="21"/>
        <v>0</v>
      </c>
      <c r="E54" s="10"/>
      <c r="F54" s="61"/>
    </row>
    <row r="55" spans="1:6" x14ac:dyDescent="0.25">
      <c r="A55" s="3" t="s">
        <v>51</v>
      </c>
      <c r="B55" s="6">
        <f t="shared" ref="B55" si="22">((B52)+(B53))+(B54)</f>
        <v>0</v>
      </c>
      <c r="C55" s="6">
        <f t="shared" ref="C55:E55" si="23">((C52)+(C53))+(C54)</f>
        <v>4678.5600000000004</v>
      </c>
      <c r="D55" s="18">
        <f t="shared" si="23"/>
        <v>4678.5600000000004</v>
      </c>
      <c r="E55" s="12">
        <f t="shared" si="23"/>
        <v>4316</v>
      </c>
      <c r="F55" s="39"/>
    </row>
    <row r="56" spans="1:6" x14ac:dyDescent="0.25">
      <c r="A56" s="3" t="s">
        <v>52</v>
      </c>
      <c r="B56" s="4"/>
      <c r="C56" s="4"/>
      <c r="D56" s="17">
        <f t="shared" ref="D56:D62" si="24">B56+C56</f>
        <v>0</v>
      </c>
      <c r="E56" s="10"/>
      <c r="F56" s="38"/>
    </row>
    <row r="57" spans="1:6" x14ac:dyDescent="0.25">
      <c r="A57" s="3" t="s">
        <v>269</v>
      </c>
      <c r="B57" s="4"/>
      <c r="C57" s="4"/>
      <c r="D57" s="17">
        <f t="shared" si="24"/>
        <v>0</v>
      </c>
      <c r="E57" s="10">
        <f>15*E80</f>
        <v>990</v>
      </c>
      <c r="F57" s="38" t="s">
        <v>265</v>
      </c>
    </row>
    <row r="58" spans="1:6" x14ac:dyDescent="0.25">
      <c r="A58" s="3" t="s">
        <v>54</v>
      </c>
      <c r="B58" s="4"/>
      <c r="C58" s="4"/>
      <c r="D58" s="17">
        <f t="shared" si="24"/>
        <v>0</v>
      </c>
      <c r="E58" s="10"/>
      <c r="F58" s="38"/>
    </row>
    <row r="59" spans="1:6" x14ac:dyDescent="0.25">
      <c r="A59" s="3" t="s">
        <v>55</v>
      </c>
      <c r="B59" s="4"/>
      <c r="C59" s="4"/>
      <c r="D59" s="17">
        <f t="shared" si="24"/>
        <v>0</v>
      </c>
      <c r="E59" s="10"/>
      <c r="F59" s="38"/>
    </row>
    <row r="60" spans="1:6" x14ac:dyDescent="0.25">
      <c r="A60" s="3" t="s">
        <v>56</v>
      </c>
      <c r="B60" s="4"/>
      <c r="C60" s="4"/>
      <c r="D60" s="17">
        <f t="shared" si="24"/>
        <v>0</v>
      </c>
      <c r="E60" s="10"/>
      <c r="F60" s="38"/>
    </row>
    <row r="61" spans="1:6" ht="38.450000000000003" customHeight="1" x14ac:dyDescent="0.25">
      <c r="A61" s="3" t="s">
        <v>57</v>
      </c>
      <c r="B61" s="4">
        <v>546.66</v>
      </c>
      <c r="C61" s="4"/>
      <c r="D61" s="17">
        <f t="shared" si="24"/>
        <v>546.66</v>
      </c>
      <c r="E61" s="10">
        <v>1900</v>
      </c>
      <c r="F61" s="10" t="s">
        <v>373</v>
      </c>
    </row>
    <row r="62" spans="1:6" x14ac:dyDescent="0.25">
      <c r="A62" s="3" t="s">
        <v>58</v>
      </c>
      <c r="B62" s="4"/>
      <c r="C62" s="4"/>
      <c r="D62" s="17">
        <f t="shared" si="24"/>
        <v>0</v>
      </c>
      <c r="E62" s="10">
        <v>800</v>
      </c>
      <c r="F62" s="38"/>
    </row>
    <row r="63" spans="1:6" x14ac:dyDescent="0.25">
      <c r="A63" s="3" t="s">
        <v>59</v>
      </c>
      <c r="B63" s="6">
        <f t="shared" ref="B63" si="25">((((((((((((((((((B41)+(B42))+(B43))+(B44))+(B45))+(B46))+(B47))+(B48))+(B49))+(B50))+(B51))+(B55))+(B56))+(B57))+(B58))+(B59))+(B60))+(B61))+(B62)</f>
        <v>546.66</v>
      </c>
      <c r="C63" s="6">
        <f t="shared" ref="C63" si="26">((((((((((((((((((C41)+(C42))+(C43))+(C44))+(C45))+(C46))+(C47))+(C48))+(C49))+(C50))+(C51))+(C55))+(C56))+(C57))+(C58))+(C59))+(C60))+(C61))+(C62)</f>
        <v>4678.5600000000004</v>
      </c>
      <c r="D63" s="18">
        <f>((((((((((((((((((D41)+(D42))+(D43))+(D44))+(D45))+(D46))+(D47))+(D48))+(D49))+(D50))+(D51))+(D55))+(D56))+(D57))+(D58))+(D59))+(D60))+(D61))+(D62)</f>
        <v>5225.22</v>
      </c>
      <c r="E63" s="12">
        <f t="shared" ref="E63" si="27">((((((((((((((((((E41)+(E42))+(E43))+(E44))+(E45))+(E46))+(E47))+(E48))+(E49))+(E50))+(E51))+(E55))+(E56))+(E57))+(E58))+(E59))+(E60))+(E61))+(E62)</f>
        <v>9336</v>
      </c>
      <c r="F63" s="39"/>
    </row>
    <row r="64" spans="1:6" x14ac:dyDescent="0.25">
      <c r="A64" s="3" t="s">
        <v>60</v>
      </c>
      <c r="B64" s="6">
        <f t="shared" ref="B64" si="28">((B35)+(B40))+(B63)</f>
        <v>546.66</v>
      </c>
      <c r="C64" s="6">
        <f t="shared" ref="C64:E64" si="29">((C35)+(C40))+(C63)</f>
        <v>4678.5600000000004</v>
      </c>
      <c r="D64" s="18">
        <f t="shared" si="29"/>
        <v>5225.22</v>
      </c>
      <c r="E64" s="12">
        <f t="shared" si="29"/>
        <v>9336</v>
      </c>
      <c r="F64" s="39"/>
    </row>
    <row r="65" spans="1:6" x14ac:dyDescent="0.25">
      <c r="A65" s="3" t="s">
        <v>61</v>
      </c>
      <c r="B65" s="6">
        <f t="shared" ref="B65" si="30">(B28)-(B64)</f>
        <v>543.34</v>
      </c>
      <c r="C65" s="6">
        <f t="shared" ref="C65:E65" si="31">(C28)-(C64)</f>
        <v>-4678.5600000000004</v>
      </c>
      <c r="D65" s="18">
        <f t="shared" si="31"/>
        <v>-4135.22</v>
      </c>
      <c r="E65" s="12">
        <f t="shared" si="31"/>
        <v>-4336</v>
      </c>
      <c r="F65" s="39"/>
    </row>
    <row r="66" spans="1:6" x14ac:dyDescent="0.25">
      <c r="A66" s="3" t="s">
        <v>62</v>
      </c>
      <c r="B66" s="4"/>
      <c r="C66" s="4"/>
      <c r="D66" s="17">
        <f t="shared" ref="D66:D69" si="32">B66+C66</f>
        <v>0</v>
      </c>
      <c r="E66" s="10"/>
      <c r="F66" s="38"/>
    </row>
    <row r="67" spans="1:6" x14ac:dyDescent="0.25">
      <c r="A67" s="3" t="s">
        <v>63</v>
      </c>
      <c r="B67" s="4"/>
      <c r="C67" s="4"/>
      <c r="D67" s="17">
        <f t="shared" si="32"/>
        <v>0</v>
      </c>
      <c r="E67" s="10"/>
      <c r="F67" s="38"/>
    </row>
    <row r="68" spans="1:6" x14ac:dyDescent="0.25">
      <c r="A68" s="3" t="s">
        <v>64</v>
      </c>
      <c r="B68" s="4"/>
      <c r="C68" s="4"/>
      <c r="D68" s="17">
        <f t="shared" si="32"/>
        <v>0</v>
      </c>
      <c r="E68" s="10"/>
      <c r="F68" s="38"/>
    </row>
    <row r="69" spans="1:6" x14ac:dyDescent="0.25">
      <c r="A69" s="3" t="s">
        <v>65</v>
      </c>
      <c r="B69" s="4"/>
      <c r="C69" s="4"/>
      <c r="D69" s="17">
        <f t="shared" si="32"/>
        <v>0</v>
      </c>
      <c r="E69" s="10"/>
      <c r="F69" s="38"/>
    </row>
    <row r="70" spans="1:6" x14ac:dyDescent="0.25">
      <c r="A70" s="3" t="s">
        <v>66</v>
      </c>
      <c r="B70" s="6">
        <f t="shared" ref="B70" si="33">(B68)+(B69)</f>
        <v>0</v>
      </c>
      <c r="C70" s="6">
        <f t="shared" ref="C70:E70" si="34">(C68)+(C69)</f>
        <v>0</v>
      </c>
      <c r="D70" s="18">
        <f t="shared" si="34"/>
        <v>0</v>
      </c>
      <c r="E70" s="12">
        <f t="shared" si="34"/>
        <v>0</v>
      </c>
      <c r="F70" s="39"/>
    </row>
    <row r="71" spans="1:6" x14ac:dyDescent="0.25">
      <c r="A71" s="3" t="s">
        <v>67</v>
      </c>
      <c r="B71" s="6">
        <f t="shared" ref="B71" si="35">(B67)+(B70)</f>
        <v>0</v>
      </c>
      <c r="C71" s="6">
        <f t="shared" ref="C71:E71" si="36">(C67)+(C70)</f>
        <v>0</v>
      </c>
      <c r="D71" s="18">
        <f t="shared" si="36"/>
        <v>0</v>
      </c>
      <c r="E71" s="12">
        <f t="shared" si="36"/>
        <v>0</v>
      </c>
      <c r="F71" s="39"/>
    </row>
    <row r="72" spans="1:6" x14ac:dyDescent="0.25">
      <c r="A72" s="3" t="s">
        <v>68</v>
      </c>
      <c r="B72" s="6">
        <f t="shared" ref="B72" si="37">(B71)-(0)</f>
        <v>0</v>
      </c>
      <c r="C72" s="6">
        <f t="shared" ref="C72:E72" si="38">(C71)-(0)</f>
        <v>0</v>
      </c>
      <c r="D72" s="18">
        <f t="shared" si="38"/>
        <v>0</v>
      </c>
      <c r="E72" s="12">
        <f t="shared" si="38"/>
        <v>0</v>
      </c>
      <c r="F72" s="39"/>
    </row>
    <row r="73" spans="1:6" x14ac:dyDescent="0.25">
      <c r="A73" s="3" t="s">
        <v>69</v>
      </c>
      <c r="B73" s="7">
        <f t="shared" ref="B73" si="39">(B65)+(B72)</f>
        <v>543.34</v>
      </c>
      <c r="C73" s="7">
        <f t="shared" ref="C73" si="40">(C65)+(C72)</f>
        <v>-4678.5600000000004</v>
      </c>
      <c r="D73" s="19">
        <f>(D65)+(D72)</f>
        <v>-4135.22</v>
      </c>
      <c r="E73" s="13">
        <f t="shared" ref="E73" si="41">(E65)+(E72)</f>
        <v>-4336</v>
      </c>
      <c r="F73" s="40"/>
    </row>
    <row r="74" spans="1:6" x14ac:dyDescent="0.25">
      <c r="A74" s="3"/>
      <c r="B74" s="4"/>
      <c r="C74" s="4"/>
      <c r="D74" s="16"/>
      <c r="E74" s="10"/>
      <c r="F74" s="38"/>
    </row>
    <row r="75" spans="1:6" ht="23.25" x14ac:dyDescent="0.25">
      <c r="A75" s="3" t="s">
        <v>336</v>
      </c>
      <c r="D75" s="17"/>
      <c r="E75" s="11" t="e">
        <f>#REF!</f>
        <v>#REF!</v>
      </c>
    </row>
    <row r="77" spans="1:6" x14ac:dyDescent="0.25">
      <c r="A77" s="28" t="s">
        <v>127</v>
      </c>
      <c r="B77" s="3"/>
      <c r="C77" s="3"/>
    </row>
    <row r="78" spans="1:6" x14ac:dyDescent="0.25">
      <c r="A78" s="3" t="s">
        <v>125</v>
      </c>
      <c r="B78" s="3"/>
      <c r="C78" s="3"/>
      <c r="E78" s="26">
        <v>22</v>
      </c>
    </row>
    <row r="79" spans="1:6" x14ac:dyDescent="0.25">
      <c r="A79" s="3" t="s">
        <v>126</v>
      </c>
      <c r="B79" s="3"/>
      <c r="C79" s="3"/>
      <c r="E79" s="27">
        <f>22+22</f>
        <v>44</v>
      </c>
    </row>
    <row r="80" spans="1:6" x14ac:dyDescent="0.25">
      <c r="A80" s="3" t="s">
        <v>92</v>
      </c>
      <c r="B80" s="3"/>
      <c r="C80" s="3"/>
      <c r="E80" s="26">
        <f>E78+E79</f>
        <v>66</v>
      </c>
      <c r="F80" s="62"/>
    </row>
    <row r="81" spans="1:15" ht="15.75" thickBot="1" x14ac:dyDescent="0.3">
      <c r="I81" s="51" t="s">
        <v>171</v>
      </c>
    </row>
    <row r="82" spans="1:15" ht="57.75" thickBot="1" x14ac:dyDescent="0.3">
      <c r="A82" s="28" t="s">
        <v>129</v>
      </c>
      <c r="B82" s="8"/>
      <c r="C82" s="8"/>
      <c r="I82" s="54" t="s">
        <v>129</v>
      </c>
      <c r="J82" s="53"/>
      <c r="K82" s="53"/>
      <c r="L82" s="53"/>
      <c r="M82" s="41"/>
      <c r="N82" s="41"/>
    </row>
    <row r="83" spans="1:15" ht="45.75" thickBot="1" x14ac:dyDescent="0.3">
      <c r="A83" s="28" t="s">
        <v>125</v>
      </c>
      <c r="B83" s="8"/>
      <c r="C83" s="8"/>
      <c r="E83" s="14">
        <v>2699</v>
      </c>
      <c r="I83" s="54" t="s">
        <v>125</v>
      </c>
      <c r="J83" s="53"/>
      <c r="K83" s="53"/>
      <c r="L83" s="53"/>
      <c r="M83" s="55">
        <v>3234</v>
      </c>
      <c r="N83" s="41" t="s">
        <v>145</v>
      </c>
      <c r="O83" t="s">
        <v>154</v>
      </c>
    </row>
    <row r="84" spans="1:15" ht="24" thickBot="1" x14ac:dyDescent="0.3">
      <c r="A84" s="28" t="s">
        <v>128</v>
      </c>
      <c r="B84" s="8"/>
      <c r="C84" s="8"/>
      <c r="E84" s="14">
        <v>2158</v>
      </c>
      <c r="I84" s="54" t="s">
        <v>146</v>
      </c>
      <c r="J84" s="53"/>
      <c r="K84" s="53"/>
      <c r="L84" s="53"/>
      <c r="M84" s="55">
        <v>2158</v>
      </c>
      <c r="N84" s="41" t="s">
        <v>147</v>
      </c>
      <c r="O84" t="s">
        <v>153</v>
      </c>
    </row>
    <row r="85" spans="1:15" ht="15.75" thickBot="1" x14ac:dyDescent="0.3">
      <c r="I85" s="54" t="s">
        <v>148</v>
      </c>
      <c r="J85" s="53"/>
      <c r="K85" s="53"/>
      <c r="L85" s="53"/>
      <c r="M85" s="55">
        <v>2158</v>
      </c>
      <c r="N85" s="41" t="s">
        <v>150</v>
      </c>
      <c r="O85" t="s">
        <v>154</v>
      </c>
    </row>
    <row r="86" spans="1:15" ht="30.75" thickBot="1" x14ac:dyDescent="0.3">
      <c r="A86" s="28" t="s">
        <v>130</v>
      </c>
      <c r="B86" s="29" t="s">
        <v>134</v>
      </c>
      <c r="C86" s="29" t="s">
        <v>131</v>
      </c>
      <c r="D86" s="30" t="s">
        <v>132</v>
      </c>
      <c r="E86" s="31" t="s">
        <v>133</v>
      </c>
      <c r="I86" s="54" t="s">
        <v>149</v>
      </c>
      <c r="J86" s="53"/>
      <c r="K86" s="53"/>
      <c r="L86" s="53"/>
      <c r="M86" s="55">
        <v>2158</v>
      </c>
      <c r="N86" s="41" t="s">
        <v>359</v>
      </c>
      <c r="O86" t="s">
        <v>153</v>
      </c>
    </row>
    <row r="87" spans="1:15" x14ac:dyDescent="0.25">
      <c r="A87" s="28"/>
      <c r="B87" s="57" t="s">
        <v>143</v>
      </c>
      <c r="C87" s="58">
        <v>44549</v>
      </c>
      <c r="D87" s="59">
        <v>3200</v>
      </c>
      <c r="E87" s="60" t="s">
        <v>144</v>
      </c>
    </row>
    <row r="88" spans="1:15" x14ac:dyDescent="0.25">
      <c r="A88" s="8"/>
      <c r="B88" s="8" t="s">
        <v>209</v>
      </c>
      <c r="C88" s="8">
        <v>2021</v>
      </c>
      <c r="D88" s="20">
        <f>750+750</f>
        <v>1500</v>
      </c>
      <c r="E88" s="14" t="s">
        <v>144</v>
      </c>
    </row>
    <row r="89" spans="1:15" x14ac:dyDescent="0.25">
      <c r="B89" t="s">
        <v>358</v>
      </c>
      <c r="D89" s="20">
        <v>2000</v>
      </c>
      <c r="E89" s="14" t="s">
        <v>144</v>
      </c>
    </row>
    <row r="91" spans="1:15" x14ac:dyDescent="0.25">
      <c r="C91" t="s">
        <v>210</v>
      </c>
    </row>
  </sheetData>
  <mergeCells count="1">
    <mergeCell ref="B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F693-83CC-459D-90CC-70A4A8D8A058}">
  <sheetPr>
    <tabColor rgb="FF92D050"/>
  </sheetPr>
  <dimension ref="A1:F89"/>
  <sheetViews>
    <sheetView topLeftCell="A10" workbookViewId="0">
      <selection activeCell="B75" sqref="B75"/>
    </sheetView>
  </sheetViews>
  <sheetFormatPr defaultRowHeight="15" x14ac:dyDescent="0.25"/>
  <cols>
    <col min="1" max="1" width="31.7109375" customWidth="1"/>
    <col min="2" max="2" width="12.42578125" customWidth="1"/>
    <col min="3" max="3" width="11.28515625"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24.75" x14ac:dyDescent="0.25">
      <c r="A2" s="1"/>
      <c r="B2" s="2" t="s">
        <v>99</v>
      </c>
      <c r="C2" s="2" t="s">
        <v>98</v>
      </c>
      <c r="D2" s="15" t="s">
        <v>92</v>
      </c>
      <c r="E2" s="24" t="s">
        <v>76</v>
      </c>
      <c r="F2" s="24" t="s">
        <v>93</v>
      </c>
    </row>
    <row r="3" spans="1:6" x14ac:dyDescent="0.25">
      <c r="A3" s="3" t="s">
        <v>0</v>
      </c>
      <c r="B3" s="4"/>
      <c r="C3" s="4"/>
      <c r="D3" s="16"/>
      <c r="E3" s="10"/>
      <c r="F3" s="10"/>
    </row>
    <row r="4" spans="1:6" x14ac:dyDescent="0.25">
      <c r="A4" s="3" t="s">
        <v>1</v>
      </c>
      <c r="B4" s="4">
        <v>347.52</v>
      </c>
      <c r="C4" s="5"/>
      <c r="D4" s="17">
        <f>B4+C4</f>
        <v>347.52</v>
      </c>
      <c r="E4" s="10"/>
      <c r="F4" s="10"/>
    </row>
    <row r="5" spans="1:6" x14ac:dyDescent="0.25">
      <c r="A5" s="3" t="s">
        <v>2</v>
      </c>
      <c r="B5" s="4"/>
      <c r="C5" s="4"/>
      <c r="D5" s="16"/>
      <c r="E5" s="10"/>
      <c r="F5" s="10"/>
    </row>
    <row r="6" spans="1:6" x14ac:dyDescent="0.25">
      <c r="A6" s="3" t="s">
        <v>3</v>
      </c>
      <c r="B6" s="6">
        <f t="shared" ref="B6" si="0">(B4)+(B5)</f>
        <v>347.52</v>
      </c>
      <c r="C6" s="6">
        <f t="shared" ref="C6:E6" si="1">(C4)+(C5)</f>
        <v>0</v>
      </c>
      <c r="D6" s="18">
        <f t="shared" si="1"/>
        <v>347.52</v>
      </c>
      <c r="E6" s="12">
        <f t="shared" si="1"/>
        <v>0</v>
      </c>
      <c r="F6" s="12"/>
    </row>
    <row r="7" spans="1:6" x14ac:dyDescent="0.25">
      <c r="A7" s="3" t="s">
        <v>4</v>
      </c>
      <c r="B7" s="4"/>
      <c r="C7" s="4"/>
      <c r="D7" s="16"/>
      <c r="E7" s="10">
        <v>500</v>
      </c>
      <c r="F7" s="10" t="s">
        <v>339</v>
      </c>
    </row>
    <row r="8" spans="1:6" x14ac:dyDescent="0.25">
      <c r="A8" s="3" t="s">
        <v>5</v>
      </c>
      <c r="B8" s="4"/>
      <c r="C8" s="4"/>
      <c r="D8" s="17">
        <f t="shared" ref="D8:D21"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ht="13.9" customHeight="1" x14ac:dyDescent="0.25">
      <c r="A15" s="3" t="s">
        <v>12</v>
      </c>
      <c r="B15" s="4"/>
      <c r="C15" s="4"/>
      <c r="D15" s="17">
        <f t="shared" si="2"/>
        <v>0</v>
      </c>
      <c r="E15" s="10"/>
      <c r="F15" s="10"/>
    </row>
    <row r="16" spans="1:6" s="119" customFormat="1" ht="13.9" customHeight="1" x14ac:dyDescent="0.25">
      <c r="A16" s="3" t="s">
        <v>318</v>
      </c>
      <c r="B16" s="4">
        <v>1392</v>
      </c>
      <c r="C16" s="4"/>
      <c r="D16" s="17">
        <f t="shared" si="2"/>
        <v>1392</v>
      </c>
      <c r="E16" s="10"/>
      <c r="F16" s="10"/>
    </row>
    <row r="17" spans="1:6" x14ac:dyDescent="0.25">
      <c r="A17" s="3" t="s">
        <v>13</v>
      </c>
      <c r="B17" s="4"/>
      <c r="C17" s="4"/>
      <c r="D17" s="17">
        <f t="shared" si="2"/>
        <v>0</v>
      </c>
      <c r="E17" s="10"/>
      <c r="F17" s="10"/>
    </row>
    <row r="18" spans="1:6" x14ac:dyDescent="0.25">
      <c r="A18" s="3" t="s">
        <v>14</v>
      </c>
      <c r="B18" s="4"/>
      <c r="C18" s="4"/>
      <c r="D18" s="17">
        <f t="shared" si="2"/>
        <v>0</v>
      </c>
      <c r="E18" s="10"/>
      <c r="F18" s="10"/>
    </row>
    <row r="19" spans="1:6" x14ac:dyDescent="0.25">
      <c r="A19" s="3" t="s">
        <v>15</v>
      </c>
      <c r="B19" s="4"/>
      <c r="C19" s="4"/>
      <c r="D19" s="17">
        <f t="shared" si="2"/>
        <v>0</v>
      </c>
      <c r="E19" s="10"/>
      <c r="F19" s="10"/>
    </row>
    <row r="20" spans="1:6" x14ac:dyDescent="0.25">
      <c r="A20" s="3" t="s">
        <v>16</v>
      </c>
      <c r="B20" s="6">
        <f t="shared" ref="B20" si="3">(B18)+(B19)</f>
        <v>0</v>
      </c>
      <c r="C20" s="6">
        <f t="shared" ref="C20:E20" si="4">(C18)+(C19)</f>
        <v>0</v>
      </c>
      <c r="D20" s="18">
        <f t="shared" si="4"/>
        <v>0</v>
      </c>
      <c r="E20" s="12">
        <f t="shared" si="4"/>
        <v>0</v>
      </c>
      <c r="F20" s="12"/>
    </row>
    <row r="21" spans="1:6" x14ac:dyDescent="0.25">
      <c r="A21" s="3" t="s">
        <v>17</v>
      </c>
      <c r="B21" s="4"/>
      <c r="C21" s="4"/>
      <c r="D21" s="17">
        <f t="shared" si="2"/>
        <v>0</v>
      </c>
      <c r="E21" s="10">
        <v>2000</v>
      </c>
      <c r="F21" s="10"/>
    </row>
    <row r="22" spans="1:6" x14ac:dyDescent="0.25">
      <c r="A22" s="3" t="s">
        <v>18</v>
      </c>
      <c r="B22" s="6">
        <f>(((((((((((B7)+(B8))+(B9))+(B10))+(B11))+(B12))+(B13))+(B14))+(B15))+(B17))+(B20))+(B21)+B16</f>
        <v>1392</v>
      </c>
      <c r="C22" s="6">
        <f>(((((((((((C7)+(C8))+(C9))+(C10))+(C11))+(C12))+(C13))+(C14))+(C15))+(C17))+(C20))+(C21)+C16</f>
        <v>0</v>
      </c>
      <c r="D22" s="6">
        <f>(((((((((((D7)+(D8))+(D9))+(D10))+(D11))+(D12))+(D13))+(D14))+(D15))+(D17))+(D20))+(D21)+D16</f>
        <v>1392</v>
      </c>
      <c r="E22" s="12">
        <f>(((((((((((E7)+(E8))+(E9))+(E10))+(E11))+(E12))+(E13))+(E14))+(E15))+(E17))+(E20))+(E21)+E16</f>
        <v>2500</v>
      </c>
      <c r="F22" s="12"/>
    </row>
    <row r="23" spans="1:6" x14ac:dyDescent="0.25">
      <c r="A23" s="3" t="s">
        <v>19</v>
      </c>
      <c r="B23" s="5"/>
      <c r="C23" s="4"/>
      <c r="D23" s="17">
        <f t="shared" ref="D23:D26" si="5">B23+C23</f>
        <v>0</v>
      </c>
      <c r="E23" s="11">
        <v>0</v>
      </c>
      <c r="F23" s="11"/>
    </row>
    <row r="24" spans="1:6" x14ac:dyDescent="0.25">
      <c r="A24" s="3" t="s">
        <v>20</v>
      </c>
      <c r="B24" s="4"/>
      <c r="C24" s="4"/>
      <c r="D24" s="17">
        <f t="shared" si="5"/>
        <v>0</v>
      </c>
      <c r="E24" s="10"/>
      <c r="F24" s="10"/>
    </row>
    <row r="25" spans="1:6" x14ac:dyDescent="0.25">
      <c r="A25" s="3" t="s">
        <v>21</v>
      </c>
      <c r="B25" s="4"/>
      <c r="C25" s="4"/>
      <c r="D25" s="17">
        <f t="shared" si="5"/>
        <v>0</v>
      </c>
      <c r="E25" s="10"/>
      <c r="F25" s="10"/>
    </row>
    <row r="26" spans="1:6" x14ac:dyDescent="0.25">
      <c r="A26" s="3" t="s">
        <v>6</v>
      </c>
      <c r="B26" s="4"/>
      <c r="C26" s="4"/>
      <c r="D26" s="17">
        <f t="shared" si="5"/>
        <v>0</v>
      </c>
      <c r="E26" s="10"/>
      <c r="F26" s="10"/>
    </row>
    <row r="27" spans="1:6" x14ac:dyDescent="0.25">
      <c r="A27" s="3" t="s">
        <v>22</v>
      </c>
      <c r="B27" s="6">
        <f t="shared" ref="B27" si="6">(B25)+(B26)</f>
        <v>0</v>
      </c>
      <c r="C27" s="6">
        <f t="shared" ref="C27:E27" si="7">(C25)+(C26)</f>
        <v>0</v>
      </c>
      <c r="D27" s="18">
        <f t="shared" si="7"/>
        <v>0</v>
      </c>
      <c r="E27" s="12">
        <f t="shared" si="7"/>
        <v>0</v>
      </c>
      <c r="F27" s="12"/>
    </row>
    <row r="28" spans="1:6" x14ac:dyDescent="0.25">
      <c r="A28" s="3" t="s">
        <v>23</v>
      </c>
      <c r="B28" s="6">
        <f t="shared" ref="B28" si="8">((((B6)+(B22))+(B23))+(B24))+(B27)</f>
        <v>1739.52</v>
      </c>
      <c r="C28" s="6">
        <f t="shared" ref="C28" si="9">((((C6)+(C22))+(C23))+(C24))+(C27)</f>
        <v>0</v>
      </c>
      <c r="D28" s="18">
        <f>((((D6)+(D22))+(D23))+(D24))+(D27)</f>
        <v>1739.52</v>
      </c>
      <c r="E28" s="12">
        <f t="shared" ref="E28" si="10">((((E6)+(E22))+(E23))+(E24))+(E27)</f>
        <v>2500</v>
      </c>
      <c r="F28" s="12"/>
    </row>
    <row r="29" spans="1:6" x14ac:dyDescent="0.25">
      <c r="A29" s="3" t="s">
        <v>24</v>
      </c>
      <c r="B29" s="6">
        <f t="shared" ref="B29" si="11">(B28)-(0)</f>
        <v>1739.52</v>
      </c>
      <c r="C29" s="6">
        <f t="shared" ref="C29:E29" si="12">(C28)-(0)</f>
        <v>0</v>
      </c>
      <c r="D29" s="18">
        <f t="shared" si="12"/>
        <v>1739.52</v>
      </c>
      <c r="E29" s="12">
        <f t="shared" si="12"/>
        <v>2500</v>
      </c>
      <c r="F29" s="12"/>
    </row>
    <row r="30" spans="1:6" x14ac:dyDescent="0.25">
      <c r="A30" s="3" t="s">
        <v>25</v>
      </c>
      <c r="B30" s="4"/>
      <c r="C30" s="4"/>
      <c r="D30" s="17">
        <f t="shared" ref="D30:D35" si="13">B30+C30</f>
        <v>0</v>
      </c>
      <c r="E30" s="10"/>
      <c r="F30" s="10"/>
    </row>
    <row r="31" spans="1:6" x14ac:dyDescent="0.25">
      <c r="A31" s="3" t="s">
        <v>26</v>
      </c>
      <c r="B31" s="4"/>
      <c r="C31" s="4"/>
      <c r="D31" s="17">
        <f t="shared" si="13"/>
        <v>0</v>
      </c>
      <c r="E31" s="10"/>
      <c r="F31" s="10"/>
    </row>
    <row r="32" spans="1:6" x14ac:dyDescent="0.25">
      <c r="A32" s="3" t="s">
        <v>27</v>
      </c>
      <c r="B32" s="4"/>
      <c r="C32" s="4"/>
      <c r="D32" s="17">
        <f t="shared" si="13"/>
        <v>0</v>
      </c>
      <c r="E32" s="10"/>
      <c r="F32" s="10"/>
    </row>
    <row r="33" spans="1:6" x14ac:dyDescent="0.25">
      <c r="A33" s="3" t="s">
        <v>28</v>
      </c>
      <c r="B33" s="4"/>
      <c r="C33" s="4"/>
      <c r="D33" s="17">
        <f t="shared" si="13"/>
        <v>0</v>
      </c>
      <c r="E33" s="10"/>
      <c r="F33" s="10"/>
    </row>
    <row r="34" spans="1:6" x14ac:dyDescent="0.25">
      <c r="A34" s="3" t="s">
        <v>29</v>
      </c>
      <c r="B34" s="4"/>
      <c r="C34" s="4"/>
      <c r="D34" s="17">
        <f t="shared" si="13"/>
        <v>0</v>
      </c>
      <c r="E34" s="10"/>
      <c r="F34" s="10"/>
    </row>
    <row r="35" spans="1:6" x14ac:dyDescent="0.25">
      <c r="A35" s="3" t="s">
        <v>30</v>
      </c>
      <c r="B35" s="4"/>
      <c r="C35" s="4"/>
      <c r="D35" s="17">
        <f t="shared" si="13"/>
        <v>0</v>
      </c>
      <c r="E35" s="10"/>
      <c r="F35" s="10"/>
    </row>
    <row r="36" spans="1:6" x14ac:dyDescent="0.25">
      <c r="A36" s="3" t="s">
        <v>31</v>
      </c>
      <c r="B36" s="6">
        <f t="shared" ref="B36" si="14">((((B31)+(B32))+(B33))+(B34))+(B35)</f>
        <v>0</v>
      </c>
      <c r="C36" s="6">
        <f t="shared" ref="C36:E36" si="15">((((C31)+(C32))+(C33))+(C34))+(C35)</f>
        <v>0</v>
      </c>
      <c r="D36" s="18">
        <f t="shared" si="15"/>
        <v>0</v>
      </c>
      <c r="E36" s="12">
        <f t="shared" si="15"/>
        <v>0</v>
      </c>
      <c r="F36" s="12"/>
    </row>
    <row r="37" spans="1:6" x14ac:dyDescent="0.25">
      <c r="A37" s="3" t="s">
        <v>32</v>
      </c>
      <c r="B37" s="4"/>
      <c r="C37" s="4"/>
      <c r="D37" s="16"/>
      <c r="E37" s="10"/>
      <c r="F37" s="10"/>
    </row>
    <row r="38" spans="1:6" x14ac:dyDescent="0.25">
      <c r="A38" s="3" t="s">
        <v>33</v>
      </c>
      <c r="B38" s="4"/>
      <c r="C38" s="4"/>
      <c r="D38" s="17">
        <f t="shared" ref="D38:D40" si="16">B38+C38</f>
        <v>0</v>
      </c>
      <c r="E38" s="10"/>
      <c r="F38" s="10"/>
    </row>
    <row r="39" spans="1:6" x14ac:dyDescent="0.25">
      <c r="A39" s="3" t="s">
        <v>34</v>
      </c>
      <c r="B39" s="4"/>
      <c r="C39" s="4"/>
      <c r="D39" s="17">
        <f t="shared" si="16"/>
        <v>0</v>
      </c>
      <c r="E39" s="10"/>
      <c r="F39" s="10"/>
    </row>
    <row r="40" spans="1:6" x14ac:dyDescent="0.25">
      <c r="A40" s="3" t="s">
        <v>35</v>
      </c>
      <c r="B40" s="4"/>
      <c r="C40" s="4"/>
      <c r="D40" s="17">
        <f t="shared" si="16"/>
        <v>0</v>
      </c>
      <c r="E40" s="10"/>
      <c r="F40" s="10"/>
    </row>
    <row r="41" spans="1:6" x14ac:dyDescent="0.25">
      <c r="A41" s="3" t="s">
        <v>36</v>
      </c>
      <c r="B41" s="6">
        <f t="shared" ref="B41" si="17">(((B37)+(B38))+(B39))+(B40)</f>
        <v>0</v>
      </c>
      <c r="C41" s="6">
        <f t="shared" ref="C41:E41" si="18">(((C37)+(C38))+(C39))+(C40)</f>
        <v>0</v>
      </c>
      <c r="D41" s="18">
        <f t="shared" si="18"/>
        <v>0</v>
      </c>
      <c r="E41" s="12">
        <f t="shared" si="18"/>
        <v>0</v>
      </c>
      <c r="F41" s="12"/>
    </row>
    <row r="42" spans="1:6" x14ac:dyDescent="0.25">
      <c r="A42" s="3" t="s">
        <v>37</v>
      </c>
      <c r="B42" s="4"/>
      <c r="C42" s="4"/>
      <c r="D42" s="16"/>
      <c r="E42" s="10"/>
      <c r="F42" s="10"/>
    </row>
    <row r="43" spans="1:6" ht="34.5" x14ac:dyDescent="0.25">
      <c r="A43" s="3" t="s">
        <v>38</v>
      </c>
      <c r="B43" s="5"/>
      <c r="C43" s="4"/>
      <c r="D43" s="17">
        <f t="shared" ref="D43:D55" si="19">B43+C43</f>
        <v>0</v>
      </c>
      <c r="E43" s="11">
        <v>4000</v>
      </c>
      <c r="F43" s="10" t="s">
        <v>363</v>
      </c>
    </row>
    <row r="44" spans="1:6" x14ac:dyDescent="0.25">
      <c r="A44" s="3" t="s">
        <v>39</v>
      </c>
      <c r="B44" s="4"/>
      <c r="C44" s="5"/>
      <c r="D44" s="17">
        <f t="shared" si="19"/>
        <v>0</v>
      </c>
      <c r="E44" s="10"/>
      <c r="F44" s="25"/>
    </row>
    <row r="45" spans="1:6" x14ac:dyDescent="0.25">
      <c r="A45" s="3" t="s">
        <v>40</v>
      </c>
      <c r="B45" s="4"/>
      <c r="C45" s="4"/>
      <c r="D45" s="17">
        <f t="shared" si="19"/>
        <v>0</v>
      </c>
      <c r="E45" s="10"/>
      <c r="F45" s="10"/>
    </row>
    <row r="46" spans="1:6" x14ac:dyDescent="0.25">
      <c r="A46" s="3" t="s">
        <v>41</v>
      </c>
      <c r="B46" s="4"/>
      <c r="C46" s="4"/>
      <c r="D46" s="17">
        <f t="shared" si="19"/>
        <v>0</v>
      </c>
      <c r="E46" s="10"/>
      <c r="F46" s="10"/>
    </row>
    <row r="47" spans="1:6" x14ac:dyDescent="0.25">
      <c r="A47" s="3" t="s">
        <v>42</v>
      </c>
      <c r="B47" s="5"/>
      <c r="C47" s="5"/>
      <c r="D47" s="17">
        <f t="shared" si="19"/>
        <v>0</v>
      </c>
      <c r="E47" s="11">
        <v>300</v>
      </c>
      <c r="F47" s="11"/>
    </row>
    <row r="48" spans="1:6" x14ac:dyDescent="0.25">
      <c r="A48" s="3" t="s">
        <v>43</v>
      </c>
      <c r="B48" s="4"/>
      <c r="C48" s="4"/>
      <c r="D48" s="17">
        <f t="shared" si="19"/>
        <v>0</v>
      </c>
      <c r="E48" s="10"/>
      <c r="F48" s="10"/>
    </row>
    <row r="49" spans="1:6" x14ac:dyDescent="0.25">
      <c r="A49" s="3" t="s">
        <v>44</v>
      </c>
      <c r="B49" s="4">
        <v>313.76</v>
      </c>
      <c r="C49" s="4"/>
      <c r="D49" s="17">
        <f t="shared" si="19"/>
        <v>313.76</v>
      </c>
      <c r="E49" s="10"/>
      <c r="F49" s="10"/>
    </row>
    <row r="50" spans="1:6" x14ac:dyDescent="0.25">
      <c r="A50" s="3" t="s">
        <v>45</v>
      </c>
      <c r="B50" s="4"/>
      <c r="C50" s="4"/>
      <c r="D50" s="17">
        <f t="shared" si="19"/>
        <v>0</v>
      </c>
      <c r="E50" s="10"/>
      <c r="F50" s="10"/>
    </row>
    <row r="51" spans="1:6" x14ac:dyDescent="0.25">
      <c r="A51" s="3" t="s">
        <v>46</v>
      </c>
      <c r="B51" s="4"/>
      <c r="C51" s="4"/>
      <c r="D51" s="17">
        <f t="shared" si="19"/>
        <v>0</v>
      </c>
      <c r="E51" s="10"/>
      <c r="F51" s="10"/>
    </row>
    <row r="52" spans="1:6" x14ac:dyDescent="0.25">
      <c r="A52" s="3" t="s">
        <v>268</v>
      </c>
      <c r="B52" s="4"/>
      <c r="C52" s="4"/>
      <c r="D52" s="17">
        <f t="shared" si="19"/>
        <v>0</v>
      </c>
      <c r="E52" s="10">
        <f>5*E81</f>
        <v>130</v>
      </c>
      <c r="F52" s="10" t="s">
        <v>267</v>
      </c>
    </row>
    <row r="53" spans="1:6" x14ac:dyDescent="0.25">
      <c r="A53" s="3" t="s">
        <v>48</v>
      </c>
      <c r="B53" s="4"/>
      <c r="C53" s="4">
        <v>1168.02</v>
      </c>
      <c r="D53" s="17">
        <f t="shared" si="19"/>
        <v>1168.02</v>
      </c>
      <c r="E53" s="10">
        <v>1079</v>
      </c>
      <c r="F53" s="10" t="s">
        <v>216</v>
      </c>
    </row>
    <row r="54" spans="1:6" x14ac:dyDescent="0.25">
      <c r="A54" s="3" t="s">
        <v>49</v>
      </c>
      <c r="B54" s="4"/>
      <c r="C54" s="4"/>
      <c r="D54" s="17">
        <f t="shared" si="19"/>
        <v>0</v>
      </c>
      <c r="E54" s="10"/>
      <c r="F54" s="10"/>
    </row>
    <row r="55" spans="1:6" x14ac:dyDescent="0.25">
      <c r="A55" s="3" t="s">
        <v>50</v>
      </c>
      <c r="B55" s="4"/>
      <c r="C55" s="4"/>
      <c r="D55" s="17">
        <f t="shared" si="19"/>
        <v>0</v>
      </c>
      <c r="E55" s="10"/>
      <c r="F55" s="10"/>
    </row>
    <row r="56" spans="1:6" x14ac:dyDescent="0.25">
      <c r="A56" s="3" t="s">
        <v>51</v>
      </c>
      <c r="B56" s="6">
        <f t="shared" ref="B56" si="20">((B53)+(B54))+(B55)</f>
        <v>0</v>
      </c>
      <c r="C56" s="6">
        <f t="shared" ref="C56:E56" si="21">((C53)+(C54))+(C55)</f>
        <v>1168.02</v>
      </c>
      <c r="D56" s="18">
        <f t="shared" si="21"/>
        <v>1168.02</v>
      </c>
      <c r="E56" s="12">
        <f t="shared" si="21"/>
        <v>1079</v>
      </c>
      <c r="F56" s="12"/>
    </row>
    <row r="57" spans="1:6" x14ac:dyDescent="0.25">
      <c r="A57" s="3" t="s">
        <v>52</v>
      </c>
      <c r="B57" s="4"/>
      <c r="C57" s="4"/>
      <c r="D57" s="17">
        <f t="shared" ref="D57:D63" si="22">B57+C57</f>
        <v>0</v>
      </c>
      <c r="E57" s="10"/>
      <c r="F57" s="10"/>
    </row>
    <row r="58" spans="1:6" x14ac:dyDescent="0.25">
      <c r="A58" s="3" t="s">
        <v>269</v>
      </c>
      <c r="B58" s="4"/>
      <c r="C58" s="4"/>
      <c r="D58" s="17">
        <f>B58+C58</f>
        <v>0</v>
      </c>
      <c r="E58" s="10">
        <f>15*E81</f>
        <v>390</v>
      </c>
      <c r="F58" s="10" t="s">
        <v>265</v>
      </c>
    </row>
    <row r="59" spans="1:6" x14ac:dyDescent="0.25">
      <c r="A59" s="3" t="s">
        <v>54</v>
      </c>
      <c r="B59" s="4"/>
      <c r="C59" s="4"/>
      <c r="D59" s="17">
        <f t="shared" si="22"/>
        <v>0</v>
      </c>
      <c r="E59" s="10"/>
      <c r="F59" s="10"/>
    </row>
    <row r="60" spans="1:6" x14ac:dyDescent="0.25">
      <c r="A60" s="3" t="s">
        <v>55</v>
      </c>
      <c r="B60" s="4"/>
      <c r="C60" s="4"/>
      <c r="D60" s="17">
        <f t="shared" si="22"/>
        <v>0</v>
      </c>
      <c r="E60" s="10">
        <v>400</v>
      </c>
      <c r="F60" s="10"/>
    </row>
    <row r="61" spans="1:6" x14ac:dyDescent="0.25">
      <c r="A61" s="3" t="s">
        <v>56</v>
      </c>
      <c r="B61" s="4"/>
      <c r="C61" s="4"/>
      <c r="D61" s="17">
        <f t="shared" si="22"/>
        <v>0</v>
      </c>
      <c r="E61" s="10"/>
      <c r="F61" s="10"/>
    </row>
    <row r="62" spans="1:6" x14ac:dyDescent="0.25">
      <c r="A62" s="3" t="s">
        <v>57</v>
      </c>
      <c r="B62" s="4">
        <v>759.44</v>
      </c>
      <c r="C62" s="4"/>
      <c r="D62" s="17">
        <f t="shared" si="22"/>
        <v>759.44</v>
      </c>
      <c r="E62" s="10">
        <v>3500</v>
      </c>
      <c r="F62" s="10"/>
    </row>
    <row r="63" spans="1:6" x14ac:dyDescent="0.25">
      <c r="A63" s="3" t="s">
        <v>58</v>
      </c>
      <c r="B63" s="4"/>
      <c r="C63" s="4"/>
      <c r="D63" s="17">
        <f t="shared" si="22"/>
        <v>0</v>
      </c>
      <c r="E63" s="10"/>
      <c r="F63" s="10"/>
    </row>
    <row r="64" spans="1:6" x14ac:dyDescent="0.25">
      <c r="A64" s="3" t="s">
        <v>59</v>
      </c>
      <c r="B64" s="6">
        <f t="shared" ref="B64" si="23">((((((((((((((((((B42)+(B43))+(B44))+(B45))+(B46))+(B47))+(B48))+(B49))+(B50))+(B51))+(B52))+(B56))+(B57))+(B58))+(B59))+(B60))+(B61))+(B62))+(B63)</f>
        <v>1073.2</v>
      </c>
      <c r="C64" s="6">
        <f t="shared" ref="C64" si="24">((((((((((((((((((C42)+(C43))+(C44))+(C45))+(C46))+(C47))+(C48))+(C49))+(C50))+(C51))+(C52))+(C56))+(C57))+(C58))+(C59))+(C60))+(C61))+(C62))+(C63)</f>
        <v>1168.02</v>
      </c>
      <c r="D64" s="18">
        <f>((((((((((((((((((D42)+(D43))+(D44))+(D45))+(D46))+(D47))+(D48))+(D49))+(D50))+(D51))+(D52))+(D56))+(D57))+(D58))+(D59))+(D60))+(D61))+(D62))+(D63)</f>
        <v>2241.2200000000003</v>
      </c>
      <c r="E64" s="12">
        <f t="shared" ref="E64" si="25">((((((((((((((((((E42)+(E43))+(E44))+(E45))+(E46))+(E47))+(E48))+(E49))+(E50))+(E51))+(E52))+(E56))+(E57))+(E58))+(E59))+(E60))+(E61))+(E62))+(E63)</f>
        <v>9799</v>
      </c>
      <c r="F64" s="12"/>
    </row>
    <row r="65" spans="1:6" x14ac:dyDescent="0.25">
      <c r="A65" s="3" t="s">
        <v>60</v>
      </c>
      <c r="B65" s="6">
        <f t="shared" ref="B65" si="26">((B36)+(B41))+(B64)</f>
        <v>1073.2</v>
      </c>
      <c r="C65" s="6">
        <f t="shared" ref="C65:E65" si="27">((C36)+(C41))+(C64)</f>
        <v>1168.02</v>
      </c>
      <c r="D65" s="18">
        <f t="shared" si="27"/>
        <v>2241.2200000000003</v>
      </c>
      <c r="E65" s="12">
        <f t="shared" si="27"/>
        <v>9799</v>
      </c>
      <c r="F65" s="12"/>
    </row>
    <row r="66" spans="1:6" x14ac:dyDescent="0.25">
      <c r="A66" s="3" t="s">
        <v>61</v>
      </c>
      <c r="B66" s="6">
        <f t="shared" ref="B66" si="28">(B29)-(B65)</f>
        <v>666.31999999999994</v>
      </c>
      <c r="C66" s="6">
        <f t="shared" ref="C66:E66" si="29">(C29)-(C65)</f>
        <v>-1168.02</v>
      </c>
      <c r="D66" s="18">
        <f t="shared" si="29"/>
        <v>-501.70000000000027</v>
      </c>
      <c r="E66" s="12">
        <f t="shared" si="29"/>
        <v>-7299</v>
      </c>
      <c r="F66" s="12"/>
    </row>
    <row r="67" spans="1:6" x14ac:dyDescent="0.25">
      <c r="A67" s="3" t="s">
        <v>62</v>
      </c>
      <c r="B67" s="4"/>
      <c r="C67" s="4"/>
      <c r="D67" s="17">
        <f t="shared" ref="D67:D70" si="30">B67+C67</f>
        <v>0</v>
      </c>
      <c r="E67" s="10"/>
      <c r="F67" s="10"/>
    </row>
    <row r="68" spans="1:6" x14ac:dyDescent="0.25">
      <c r="A68" s="3" t="s">
        <v>63</v>
      </c>
      <c r="B68" s="4"/>
      <c r="C68" s="4"/>
      <c r="D68" s="17">
        <f t="shared" si="30"/>
        <v>0</v>
      </c>
      <c r="E68" s="10"/>
      <c r="F68" s="10"/>
    </row>
    <row r="69" spans="1:6" x14ac:dyDescent="0.25">
      <c r="A69" s="3" t="s">
        <v>64</v>
      </c>
      <c r="B69" s="4"/>
      <c r="C69" s="4"/>
      <c r="D69" s="17">
        <f t="shared" si="30"/>
        <v>0</v>
      </c>
      <c r="E69" s="10"/>
      <c r="F69" s="10"/>
    </row>
    <row r="70" spans="1:6" x14ac:dyDescent="0.25">
      <c r="A70" s="3" t="s">
        <v>65</v>
      </c>
      <c r="B70" s="4"/>
      <c r="C70" s="4"/>
      <c r="D70" s="17">
        <f t="shared" si="30"/>
        <v>0</v>
      </c>
      <c r="E70" s="10"/>
      <c r="F70" s="10"/>
    </row>
    <row r="71" spans="1:6" x14ac:dyDescent="0.25">
      <c r="A71" s="3" t="s">
        <v>66</v>
      </c>
      <c r="B71" s="6">
        <f t="shared" ref="B71" si="31">(B69)+(B70)</f>
        <v>0</v>
      </c>
      <c r="C71" s="6">
        <f t="shared" ref="C71:E71" si="32">(C69)+(C70)</f>
        <v>0</v>
      </c>
      <c r="D71" s="18">
        <f t="shared" si="32"/>
        <v>0</v>
      </c>
      <c r="E71" s="12">
        <f t="shared" si="32"/>
        <v>0</v>
      </c>
      <c r="F71" s="12"/>
    </row>
    <row r="72" spans="1:6" x14ac:dyDescent="0.25">
      <c r="A72" s="3" t="s">
        <v>67</v>
      </c>
      <c r="B72" s="6">
        <f t="shared" ref="B72" si="33">(B68)+(B71)</f>
        <v>0</v>
      </c>
      <c r="C72" s="6">
        <f t="shared" ref="C72:E72" si="34">(C68)+(C71)</f>
        <v>0</v>
      </c>
      <c r="D72" s="18">
        <f t="shared" si="34"/>
        <v>0</v>
      </c>
      <c r="E72" s="12">
        <f t="shared" si="34"/>
        <v>0</v>
      </c>
      <c r="F72" s="12"/>
    </row>
    <row r="73" spans="1:6" x14ac:dyDescent="0.25">
      <c r="A73" s="3" t="s">
        <v>68</v>
      </c>
      <c r="B73" s="6">
        <f t="shared" ref="B73" si="35">(B72)-(0)</f>
        <v>0</v>
      </c>
      <c r="C73" s="6">
        <f t="shared" ref="C73:E73" si="36">(C72)-(0)</f>
        <v>0</v>
      </c>
      <c r="D73" s="18">
        <f t="shared" si="36"/>
        <v>0</v>
      </c>
      <c r="E73" s="12">
        <f t="shared" si="36"/>
        <v>0</v>
      </c>
      <c r="F73" s="12"/>
    </row>
    <row r="74" spans="1:6" x14ac:dyDescent="0.25">
      <c r="A74" s="3" t="s">
        <v>69</v>
      </c>
      <c r="B74" s="7">
        <f t="shared" ref="B74" si="37">(B66)+(B73)</f>
        <v>666.31999999999994</v>
      </c>
      <c r="C74" s="7">
        <f t="shared" ref="C74" si="38">(C66)+(C73)</f>
        <v>-1168.02</v>
      </c>
      <c r="D74" s="19">
        <f>(D66)+(D73)</f>
        <v>-501.70000000000027</v>
      </c>
      <c r="E74" s="13">
        <f t="shared" ref="E74" si="39">(E66)+(E73)</f>
        <v>-7299</v>
      </c>
      <c r="F74" s="13"/>
    </row>
    <row r="75" spans="1:6" x14ac:dyDescent="0.25">
      <c r="A75" s="3"/>
      <c r="B75" s="4"/>
      <c r="C75" s="4"/>
      <c r="D75" s="16"/>
      <c r="E75" s="10"/>
      <c r="F75" s="10"/>
    </row>
    <row r="76" spans="1:6" ht="23.25" x14ac:dyDescent="0.25">
      <c r="A76" s="3" t="s">
        <v>336</v>
      </c>
      <c r="D76" s="17"/>
      <c r="E76" s="11">
        <v>0</v>
      </c>
    </row>
    <row r="78" spans="1:6" x14ac:dyDescent="0.25">
      <c r="A78" s="28" t="s">
        <v>127</v>
      </c>
      <c r="B78" s="3"/>
      <c r="C78" s="3"/>
    </row>
    <row r="79" spans="1:6" x14ac:dyDescent="0.25">
      <c r="A79" s="3" t="s">
        <v>125</v>
      </c>
      <c r="B79" s="3"/>
      <c r="C79" s="3"/>
      <c r="E79" s="26">
        <v>13</v>
      </c>
    </row>
    <row r="80" spans="1:6" x14ac:dyDescent="0.25">
      <c r="A80" s="3" t="s">
        <v>126</v>
      </c>
      <c r="B80" s="3"/>
      <c r="C80" s="3"/>
      <c r="E80" s="27">
        <v>13</v>
      </c>
    </row>
    <row r="81" spans="1:6" x14ac:dyDescent="0.25">
      <c r="A81" s="3" t="s">
        <v>92</v>
      </c>
      <c r="B81" s="3"/>
      <c r="C81" s="3"/>
      <c r="E81" s="26">
        <f>E79+E80</f>
        <v>26</v>
      </c>
      <c r="F81" s="64"/>
    </row>
    <row r="83" spans="1:6" ht="23.25" x14ac:dyDescent="0.25">
      <c r="A83" s="28" t="s">
        <v>129</v>
      </c>
      <c r="B83" s="8"/>
      <c r="C83" s="8"/>
    </row>
    <row r="84" spans="1:6" x14ac:dyDescent="0.25">
      <c r="A84" s="28" t="s">
        <v>125</v>
      </c>
      <c r="B84" s="8"/>
      <c r="C84" s="8"/>
      <c r="E84" s="14">
        <v>2699</v>
      </c>
    </row>
    <row r="85" spans="1:6" x14ac:dyDescent="0.25">
      <c r="A85" s="28" t="s">
        <v>128</v>
      </c>
      <c r="B85" s="8"/>
      <c r="C85" s="8"/>
      <c r="E85" s="14">
        <v>2158</v>
      </c>
    </row>
    <row r="87" spans="1:6" x14ac:dyDescent="0.25">
      <c r="A87" s="28" t="s">
        <v>130</v>
      </c>
      <c r="B87" s="29" t="s">
        <v>134</v>
      </c>
      <c r="C87" s="29" t="s">
        <v>131</v>
      </c>
      <c r="D87" s="30" t="s">
        <v>132</v>
      </c>
      <c r="E87" s="31" t="s">
        <v>133</v>
      </c>
    </row>
    <row r="88" spans="1:6" x14ac:dyDescent="0.25">
      <c r="A88" s="28" t="s">
        <v>236</v>
      </c>
      <c r="B88" s="33" t="s">
        <v>208</v>
      </c>
      <c r="C88" s="33">
        <v>2021</v>
      </c>
      <c r="D88" s="83">
        <v>3000</v>
      </c>
      <c r="E88" s="34" t="s">
        <v>238</v>
      </c>
    </row>
    <row r="89" spans="1:6" x14ac:dyDescent="0.25">
      <c r="A89" s="8"/>
      <c r="B89" s="8" t="s">
        <v>235</v>
      </c>
      <c r="C89" s="8" t="s">
        <v>142</v>
      </c>
      <c r="D89" s="20" t="s">
        <v>142</v>
      </c>
      <c r="E89" s="14" t="s">
        <v>237</v>
      </c>
    </row>
  </sheetData>
  <mergeCells count="1">
    <mergeCell ref="B1:C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C63A-2C63-4BC0-B3C2-FAA41051A3B7}">
  <sheetPr>
    <tabColor rgb="FFFFC000"/>
  </sheetPr>
  <dimension ref="A1:G88"/>
  <sheetViews>
    <sheetView topLeftCell="A67" workbookViewId="0">
      <selection activeCell="B75" sqref="B75"/>
    </sheetView>
  </sheetViews>
  <sheetFormatPr defaultRowHeight="15" x14ac:dyDescent="0.25"/>
  <cols>
    <col min="1" max="1" width="31.7109375" customWidth="1"/>
    <col min="2" max="2" width="12.42578125" customWidth="1"/>
    <col min="3" max="3" width="13.28515625" customWidth="1"/>
    <col min="4" max="4" width="10.28515625" style="20" customWidth="1"/>
    <col min="5" max="5" width="12.42578125" style="14" customWidth="1"/>
    <col min="6" max="6" width="32.85546875" style="14" customWidth="1"/>
  </cols>
  <sheetData>
    <row r="1" spans="1:7" x14ac:dyDescent="0.25">
      <c r="B1" s="127" t="s">
        <v>308</v>
      </c>
      <c r="C1" s="127"/>
      <c r="D1" s="22"/>
      <c r="E1" s="21"/>
    </row>
    <row r="2" spans="1:7" ht="24.75" x14ac:dyDescent="0.25">
      <c r="A2" s="1"/>
      <c r="B2" s="2" t="s">
        <v>101</v>
      </c>
      <c r="C2" s="2" t="s">
        <v>100</v>
      </c>
      <c r="D2" s="15" t="s">
        <v>92</v>
      </c>
      <c r="E2" s="24" t="s">
        <v>76</v>
      </c>
      <c r="F2" s="24" t="s">
        <v>93</v>
      </c>
    </row>
    <row r="3" spans="1:7" x14ac:dyDescent="0.25">
      <c r="A3" s="3" t="s">
        <v>0</v>
      </c>
      <c r="B3" s="4"/>
      <c r="C3" s="4"/>
      <c r="D3" s="16"/>
      <c r="E3" s="10"/>
      <c r="F3" s="10"/>
      <c r="G3" t="s">
        <v>284</v>
      </c>
    </row>
    <row r="4" spans="1:7" x14ac:dyDescent="0.25">
      <c r="A4" s="3" t="s">
        <v>1</v>
      </c>
      <c r="B4" s="4">
        <v>270</v>
      </c>
      <c r="C4" s="5"/>
      <c r="D4" s="17">
        <f>B4+C4</f>
        <v>270</v>
      </c>
      <c r="E4" s="10"/>
      <c r="F4" s="10"/>
    </row>
    <row r="5" spans="1:7" x14ac:dyDescent="0.25">
      <c r="A5" s="3" t="s">
        <v>2</v>
      </c>
      <c r="B5" s="4"/>
      <c r="C5" s="4"/>
      <c r="D5" s="16"/>
      <c r="E5" s="10"/>
      <c r="F5" s="10"/>
    </row>
    <row r="6" spans="1:7" x14ac:dyDescent="0.25">
      <c r="A6" s="3" t="s">
        <v>3</v>
      </c>
      <c r="B6" s="6">
        <f t="shared" ref="B6" si="0">(B4)+(B5)</f>
        <v>270</v>
      </c>
      <c r="C6" s="6">
        <f t="shared" ref="C6:E6" si="1">(C4)+(C5)</f>
        <v>0</v>
      </c>
      <c r="D6" s="18">
        <f t="shared" si="1"/>
        <v>270</v>
      </c>
      <c r="E6" s="12">
        <f t="shared" si="1"/>
        <v>0</v>
      </c>
      <c r="F6" s="12"/>
    </row>
    <row r="7" spans="1:7" x14ac:dyDescent="0.25">
      <c r="A7" s="3" t="s">
        <v>4</v>
      </c>
      <c r="B7" s="4"/>
      <c r="C7" s="4"/>
      <c r="D7" s="16"/>
      <c r="E7" s="10"/>
      <c r="F7" s="10"/>
    </row>
    <row r="8" spans="1:7" x14ac:dyDescent="0.25">
      <c r="A8" s="3" t="s">
        <v>5</v>
      </c>
      <c r="B8" s="4"/>
      <c r="C8" s="4"/>
      <c r="D8" s="17">
        <f t="shared" ref="D8:D20" si="2">B8+C8</f>
        <v>0</v>
      </c>
      <c r="E8" s="10"/>
      <c r="F8" s="10"/>
    </row>
    <row r="9" spans="1:7" x14ac:dyDescent="0.25">
      <c r="A9" s="3" t="s">
        <v>6</v>
      </c>
      <c r="B9" s="4"/>
      <c r="C9" s="4"/>
      <c r="D9" s="17">
        <f t="shared" si="2"/>
        <v>0</v>
      </c>
      <c r="E9" s="10"/>
      <c r="F9" s="10"/>
    </row>
    <row r="10" spans="1:7" x14ac:dyDescent="0.25">
      <c r="A10" s="3" t="s">
        <v>7</v>
      </c>
      <c r="B10" s="4"/>
      <c r="C10" s="4"/>
      <c r="D10" s="17">
        <f t="shared" si="2"/>
        <v>0</v>
      </c>
      <c r="E10" s="10"/>
      <c r="F10" s="10"/>
    </row>
    <row r="11" spans="1:7" x14ac:dyDescent="0.25">
      <c r="A11" s="3" t="s">
        <v>8</v>
      </c>
      <c r="B11" s="4"/>
      <c r="C11" s="4"/>
      <c r="D11" s="17">
        <f t="shared" si="2"/>
        <v>0</v>
      </c>
      <c r="E11" s="10"/>
      <c r="F11" s="10"/>
    </row>
    <row r="12" spans="1:7" x14ac:dyDescent="0.25">
      <c r="A12" s="3" t="s">
        <v>9</v>
      </c>
      <c r="B12" s="4"/>
      <c r="C12" s="4"/>
      <c r="D12" s="17">
        <f t="shared" si="2"/>
        <v>0</v>
      </c>
      <c r="E12" s="10"/>
      <c r="F12" s="10"/>
    </row>
    <row r="13" spans="1:7" x14ac:dyDescent="0.25">
      <c r="A13" s="3" t="s">
        <v>10</v>
      </c>
      <c r="B13" s="4"/>
      <c r="C13" s="4"/>
      <c r="D13" s="17">
        <f t="shared" si="2"/>
        <v>0</v>
      </c>
      <c r="E13" s="10"/>
      <c r="F13" s="10"/>
    </row>
    <row r="14" spans="1:7" x14ac:dyDescent="0.25">
      <c r="A14" s="3" t="s">
        <v>11</v>
      </c>
      <c r="B14" s="4"/>
      <c r="C14" s="4"/>
      <c r="D14" s="17">
        <f t="shared" si="2"/>
        <v>0</v>
      </c>
      <c r="E14" s="10"/>
      <c r="F14" s="10"/>
    </row>
    <row r="15" spans="1:7" x14ac:dyDescent="0.25">
      <c r="A15" s="3" t="s">
        <v>12</v>
      </c>
      <c r="B15" s="4"/>
      <c r="C15" s="4"/>
      <c r="D15" s="17">
        <f t="shared" si="2"/>
        <v>0</v>
      </c>
      <c r="E15" s="10"/>
      <c r="F15" s="10"/>
    </row>
    <row r="16" spans="1:7"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c r="C20" s="4"/>
      <c r="D20" s="17">
        <f t="shared" si="2"/>
        <v>0</v>
      </c>
      <c r="E20" s="10"/>
      <c r="F20" s="10"/>
    </row>
    <row r="21" spans="1:6" x14ac:dyDescent="0.25">
      <c r="A21" s="3" t="s">
        <v>18</v>
      </c>
      <c r="B21" s="6">
        <f t="shared" ref="B21" si="5">(((((((((((B7)+(B8))+(B9))+(B10))+(B11))+(B12))+(B13))+(B14))+(B15))+(B16))+(B19))+(B20)</f>
        <v>0</v>
      </c>
      <c r="C21" s="6">
        <f t="shared" ref="C21:E21" si="6">(((((((((((C7)+(C8))+(C9))+(C10))+(C11))+(C12))+(C13))+(C14))+(C15))+(C16))+(C19))+(C20)</f>
        <v>0</v>
      </c>
      <c r="D21" s="18">
        <f t="shared" si="6"/>
        <v>0</v>
      </c>
      <c r="E21" s="12">
        <f t="shared" si="6"/>
        <v>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270</v>
      </c>
      <c r="C27" s="6">
        <f t="shared" ref="C27" si="11">((((C6)+(C21))+(C22))+(C23))+(C26)</f>
        <v>0</v>
      </c>
      <c r="D27" s="18">
        <f>((((D6)+(D21))+(D22))+(D23))+(D26)</f>
        <v>270</v>
      </c>
      <c r="E27" s="12">
        <f t="shared" ref="E27" si="12">((((E6)+(E21))+(E22))+(E23))+(E26)</f>
        <v>0</v>
      </c>
      <c r="F27" s="12"/>
    </row>
    <row r="28" spans="1:6" x14ac:dyDescent="0.25">
      <c r="A28" s="3" t="s">
        <v>24</v>
      </c>
      <c r="B28" s="6">
        <f t="shared" ref="B28" si="13">(B27)-(0)</f>
        <v>270</v>
      </c>
      <c r="C28" s="6">
        <f t="shared" ref="C28:E28" si="14">(C27)-(0)</f>
        <v>0</v>
      </c>
      <c r="D28" s="18">
        <f t="shared" si="14"/>
        <v>270</v>
      </c>
      <c r="E28" s="12">
        <f t="shared" si="14"/>
        <v>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x14ac:dyDescent="0.25">
      <c r="A42" s="3" t="s">
        <v>38</v>
      </c>
      <c r="B42" s="4"/>
      <c r="C42" s="4"/>
      <c r="D42" s="17">
        <f t="shared" ref="D42:D54" si="21">B42+C42</f>
        <v>0</v>
      </c>
      <c r="E42" s="11">
        <v>500</v>
      </c>
      <c r="F42" s="38"/>
    </row>
    <row r="43" spans="1:6" x14ac:dyDescent="0.25">
      <c r="A43" s="3" t="s">
        <v>39</v>
      </c>
      <c r="B43" s="4"/>
      <c r="C43" s="4"/>
      <c r="D43" s="17">
        <f t="shared" si="21"/>
        <v>0</v>
      </c>
      <c r="E43" s="10"/>
      <c r="F43" s="10"/>
    </row>
    <row r="44" spans="1:6" x14ac:dyDescent="0.25">
      <c r="A44" s="3" t="s">
        <v>40</v>
      </c>
      <c r="B44" s="4"/>
      <c r="C44" s="4"/>
      <c r="D44" s="17">
        <f t="shared" si="21"/>
        <v>0</v>
      </c>
      <c r="E44" s="10"/>
      <c r="F44" s="10"/>
    </row>
    <row r="45" spans="1:6" x14ac:dyDescent="0.25">
      <c r="A45" s="3" t="s">
        <v>41</v>
      </c>
      <c r="B45" s="4"/>
      <c r="C45" s="4"/>
      <c r="D45" s="17">
        <f t="shared" si="21"/>
        <v>0</v>
      </c>
      <c r="E45" s="10"/>
      <c r="F45" s="10"/>
    </row>
    <row r="46" spans="1:6" x14ac:dyDescent="0.25">
      <c r="A46" s="3" t="s">
        <v>42</v>
      </c>
      <c r="B46" s="4"/>
      <c r="C46" s="4"/>
      <c r="D46" s="17">
        <f t="shared" si="21"/>
        <v>0</v>
      </c>
      <c r="E46" s="11"/>
      <c r="F46" s="11"/>
    </row>
    <row r="47" spans="1:6" x14ac:dyDescent="0.25">
      <c r="A47" s="3" t="s">
        <v>43</v>
      </c>
      <c r="B47" s="4"/>
      <c r="C47" s="4"/>
      <c r="D47" s="17">
        <f t="shared" si="21"/>
        <v>0</v>
      </c>
      <c r="E47" s="10"/>
      <c r="F47" s="10"/>
    </row>
    <row r="48" spans="1:6" x14ac:dyDescent="0.25">
      <c r="A48" s="3" t="s">
        <v>44</v>
      </c>
      <c r="B48" s="4"/>
      <c r="C48" s="4"/>
      <c r="D48" s="17">
        <f t="shared" si="21"/>
        <v>0</v>
      </c>
      <c r="E48" s="10"/>
      <c r="F48" s="10"/>
    </row>
    <row r="49" spans="1:6" x14ac:dyDescent="0.25">
      <c r="A49" s="3" t="s">
        <v>45</v>
      </c>
      <c r="B49" s="4"/>
      <c r="C49" s="4"/>
      <c r="D49" s="17">
        <f t="shared" si="21"/>
        <v>0</v>
      </c>
      <c r="E49" s="10"/>
      <c r="F49" s="10"/>
    </row>
    <row r="50" spans="1:6" x14ac:dyDescent="0.25">
      <c r="A50" s="3" t="s">
        <v>46</v>
      </c>
      <c r="B50" s="4"/>
      <c r="C50" s="4"/>
      <c r="D50" s="17">
        <f t="shared" si="21"/>
        <v>0</v>
      </c>
      <c r="E50" s="10"/>
      <c r="F50" s="10"/>
    </row>
    <row r="51" spans="1:6" x14ac:dyDescent="0.25">
      <c r="A51" s="3" t="s">
        <v>268</v>
      </c>
      <c r="B51" s="4"/>
      <c r="C51" s="4"/>
      <c r="D51" s="17">
        <f t="shared" si="21"/>
        <v>0</v>
      </c>
      <c r="E51" s="10">
        <f>5*E80</f>
        <v>410</v>
      </c>
      <c r="F51" s="10" t="s">
        <v>267</v>
      </c>
    </row>
    <row r="52" spans="1:6" ht="23.25" x14ac:dyDescent="0.25">
      <c r="A52" s="3" t="s">
        <v>48</v>
      </c>
      <c r="B52" s="4"/>
      <c r="C52" s="4">
        <v>8190.72</v>
      </c>
      <c r="D52" s="17">
        <f t="shared" si="21"/>
        <v>8190.72</v>
      </c>
      <c r="E52" s="10">
        <f>2699+2158+2699</f>
        <v>7556</v>
      </c>
      <c r="F52" s="10" t="s">
        <v>217</v>
      </c>
    </row>
    <row r="53" spans="1:6" x14ac:dyDescent="0.25">
      <c r="A53" s="3" t="s">
        <v>49</v>
      </c>
      <c r="B53" s="4"/>
      <c r="C53" s="4"/>
      <c r="D53" s="17">
        <f t="shared" si="21"/>
        <v>0</v>
      </c>
      <c r="E53" s="10"/>
      <c r="F53" s="10"/>
    </row>
    <row r="54" spans="1:6" x14ac:dyDescent="0.25">
      <c r="A54" s="3" t="s">
        <v>50</v>
      </c>
      <c r="B54" s="4"/>
      <c r="C54" s="4"/>
      <c r="D54" s="17">
        <f t="shared" si="21"/>
        <v>0</v>
      </c>
      <c r="E54" s="10"/>
      <c r="F54" s="10"/>
    </row>
    <row r="55" spans="1:6" x14ac:dyDescent="0.25">
      <c r="A55" s="3" t="s">
        <v>51</v>
      </c>
      <c r="B55" s="6">
        <f t="shared" ref="B55" si="22">((B52)+(B53))+(B54)</f>
        <v>0</v>
      </c>
      <c r="C55" s="6">
        <f t="shared" ref="C55:E55" si="23">((C52)+(C53))+(C54)</f>
        <v>8190.72</v>
      </c>
      <c r="D55" s="18">
        <f t="shared" si="23"/>
        <v>8190.72</v>
      </c>
      <c r="E55" s="12">
        <f t="shared" si="23"/>
        <v>7556</v>
      </c>
      <c r="F55" s="12"/>
    </row>
    <row r="56" spans="1:6" x14ac:dyDescent="0.25">
      <c r="A56" s="3" t="s">
        <v>52</v>
      </c>
      <c r="B56" s="4"/>
      <c r="C56" s="4"/>
      <c r="D56" s="17">
        <f t="shared" ref="D56:D62" si="24">B56+C56</f>
        <v>0</v>
      </c>
      <c r="E56" s="10"/>
      <c r="F56" s="10"/>
    </row>
    <row r="57" spans="1:6" x14ac:dyDescent="0.25">
      <c r="A57" s="3" t="s">
        <v>269</v>
      </c>
      <c r="B57" s="4">
        <v>220</v>
      </c>
      <c r="C57" s="4"/>
      <c r="D57" s="17">
        <f>B57+C57</f>
        <v>220</v>
      </c>
      <c r="E57" s="10">
        <f>15*E80</f>
        <v>1230</v>
      </c>
      <c r="F57" s="10" t="s">
        <v>265</v>
      </c>
    </row>
    <row r="58" spans="1:6" x14ac:dyDescent="0.25">
      <c r="A58" s="3" t="s">
        <v>54</v>
      </c>
      <c r="B58" s="4"/>
      <c r="C58" s="4"/>
      <c r="D58" s="17">
        <f t="shared" si="24"/>
        <v>0</v>
      </c>
      <c r="E58" s="10"/>
      <c r="F58" s="10"/>
    </row>
    <row r="59" spans="1:6" x14ac:dyDescent="0.25">
      <c r="A59" s="3" t="s">
        <v>55</v>
      </c>
      <c r="B59" s="4"/>
      <c r="C59" s="4"/>
      <c r="D59" s="17">
        <f t="shared" si="24"/>
        <v>0</v>
      </c>
      <c r="E59" s="10"/>
      <c r="F59" s="10"/>
    </row>
    <row r="60" spans="1:6" x14ac:dyDescent="0.25">
      <c r="A60" s="3" t="s">
        <v>56</v>
      </c>
      <c r="B60" s="4"/>
      <c r="C60" s="4"/>
      <c r="D60" s="17">
        <f t="shared" si="24"/>
        <v>0</v>
      </c>
      <c r="E60" s="10"/>
      <c r="F60" s="10"/>
    </row>
    <row r="61" spans="1:6" x14ac:dyDescent="0.25">
      <c r="A61" s="3" t="s">
        <v>57</v>
      </c>
      <c r="B61" s="4"/>
      <c r="C61" s="5"/>
      <c r="D61" s="17">
        <f t="shared" si="24"/>
        <v>0</v>
      </c>
      <c r="E61" s="10"/>
      <c r="F61" s="10"/>
    </row>
    <row r="62" spans="1:6" x14ac:dyDescent="0.25">
      <c r="A62" s="3" t="s">
        <v>58</v>
      </c>
      <c r="B62" s="4"/>
      <c r="C62" s="4"/>
      <c r="D62" s="17">
        <f t="shared" si="24"/>
        <v>0</v>
      </c>
      <c r="E62" s="10"/>
      <c r="F62" s="10"/>
    </row>
    <row r="63" spans="1:6" x14ac:dyDescent="0.25">
      <c r="A63" s="3" t="s">
        <v>59</v>
      </c>
      <c r="B63" s="6">
        <f t="shared" ref="B63" si="25">((((((((((((((((((B41)+(B42))+(B43))+(B44))+(B45))+(B46))+(B47))+(B48))+(B49))+(B50))+(B51))+(B55))+(B56))+(B57))+(B58))+(B59))+(B60))+(B61))+(B62)</f>
        <v>220</v>
      </c>
      <c r="C63" s="6">
        <f t="shared" ref="C63" si="26">((((((((((((((((((C41)+(C42))+(C43))+(C44))+(C45))+(C46))+(C47))+(C48))+(C49))+(C50))+(C51))+(C55))+(C56))+(C57))+(C58))+(C59))+(C60))+(C61))+(C62)</f>
        <v>8190.72</v>
      </c>
      <c r="D63" s="18">
        <f>((((((((((((((((((D41)+(D42))+(D43))+(D44))+(D45))+(D46))+(D47))+(D48))+(D49))+(D50))+(D51))+(D55))+(D56))+(D57))+(D58))+(D59))+(D60))+(D61))+(D62)</f>
        <v>8410.7200000000012</v>
      </c>
      <c r="E63" s="12">
        <f t="shared" ref="E63" si="27">((((((((((((((((((E41)+(E42))+(E43))+(E44))+(E45))+(E46))+(E47))+(E48))+(E49))+(E50))+(E51))+(E55))+(E56))+(E57))+(E58))+(E59))+(E60))+(E61))+(E62)</f>
        <v>9696</v>
      </c>
      <c r="F63" s="12"/>
    </row>
    <row r="64" spans="1:6" x14ac:dyDescent="0.25">
      <c r="A64" s="3" t="s">
        <v>60</v>
      </c>
      <c r="B64" s="6">
        <f t="shared" ref="B64" si="28">((B35)+(B40))+(B63)</f>
        <v>220</v>
      </c>
      <c r="C64" s="6">
        <f t="shared" ref="C64:E64" si="29">((C35)+(C40))+(C63)</f>
        <v>8190.72</v>
      </c>
      <c r="D64" s="18">
        <f t="shared" si="29"/>
        <v>8410.7200000000012</v>
      </c>
      <c r="E64" s="12">
        <f t="shared" si="29"/>
        <v>9696</v>
      </c>
      <c r="F64" s="12"/>
    </row>
    <row r="65" spans="1:6" x14ac:dyDescent="0.25">
      <c r="A65" s="3" t="s">
        <v>61</v>
      </c>
      <c r="B65" s="6">
        <f t="shared" ref="B65" si="30">(B28)-(B64)</f>
        <v>50</v>
      </c>
      <c r="C65" s="6">
        <f t="shared" ref="C65:E65" si="31">(C28)-(C64)</f>
        <v>-8190.72</v>
      </c>
      <c r="D65" s="18">
        <f t="shared" si="31"/>
        <v>-8140.7200000000012</v>
      </c>
      <c r="E65" s="12">
        <f t="shared" si="31"/>
        <v>-9696</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c r="C68" s="4"/>
      <c r="D68" s="17">
        <f t="shared" si="32"/>
        <v>0</v>
      </c>
      <c r="E68" s="10"/>
      <c r="F68" s="10"/>
    </row>
    <row r="69" spans="1:6" x14ac:dyDescent="0.25">
      <c r="A69" s="3" t="s">
        <v>65</v>
      </c>
      <c r="B69" s="4"/>
      <c r="C69" s="4"/>
      <c r="D69" s="17">
        <f t="shared" si="32"/>
        <v>0</v>
      </c>
      <c r="E69" s="10"/>
      <c r="F69" s="10"/>
    </row>
    <row r="70" spans="1:6" x14ac:dyDescent="0.25">
      <c r="A70" s="3" t="s">
        <v>66</v>
      </c>
      <c r="B70" s="6">
        <f t="shared" ref="B70" si="33">(B68)+(B69)</f>
        <v>0</v>
      </c>
      <c r="C70" s="6">
        <f t="shared" ref="C70:E70" si="34">(C68)+(C69)</f>
        <v>0</v>
      </c>
      <c r="D70" s="18">
        <f t="shared" si="34"/>
        <v>0</v>
      </c>
      <c r="E70" s="12">
        <f t="shared" si="34"/>
        <v>0</v>
      </c>
      <c r="F70" s="12"/>
    </row>
    <row r="71" spans="1:6" x14ac:dyDescent="0.25">
      <c r="A71" s="3" t="s">
        <v>67</v>
      </c>
      <c r="B71" s="6">
        <f t="shared" ref="B71" si="35">(B67)+(B70)</f>
        <v>0</v>
      </c>
      <c r="C71" s="6">
        <f t="shared" ref="C71:E71" si="36">(C67)+(C70)</f>
        <v>0</v>
      </c>
      <c r="D71" s="18">
        <f t="shared" si="36"/>
        <v>0</v>
      </c>
      <c r="E71" s="12">
        <f t="shared" si="36"/>
        <v>0</v>
      </c>
      <c r="F71" s="12"/>
    </row>
    <row r="72" spans="1:6" x14ac:dyDescent="0.25">
      <c r="A72" s="3" t="s">
        <v>68</v>
      </c>
      <c r="B72" s="6">
        <f t="shared" ref="B72" si="37">(B71)-(0)</f>
        <v>0</v>
      </c>
      <c r="C72" s="6">
        <f t="shared" ref="C72:E72" si="38">(C71)-(0)</f>
        <v>0</v>
      </c>
      <c r="D72" s="18">
        <f t="shared" si="38"/>
        <v>0</v>
      </c>
      <c r="E72" s="12">
        <f t="shared" si="38"/>
        <v>0</v>
      </c>
      <c r="F72" s="12"/>
    </row>
    <row r="73" spans="1:6" x14ac:dyDescent="0.25">
      <c r="A73" s="3" t="s">
        <v>69</v>
      </c>
      <c r="B73" s="7">
        <f t="shared" ref="B73" si="39">(B65)+(B72)</f>
        <v>50</v>
      </c>
      <c r="C73" s="7">
        <f t="shared" ref="C73" si="40">(C65)+(C72)</f>
        <v>-8190.72</v>
      </c>
      <c r="D73" s="19">
        <f>(D65)+(D72)</f>
        <v>-8140.7200000000012</v>
      </c>
      <c r="E73" s="13">
        <f t="shared" ref="E73" si="41">(E65)+(E72)</f>
        <v>-9696</v>
      </c>
      <c r="F73" s="13"/>
    </row>
    <row r="74" spans="1:6" x14ac:dyDescent="0.25">
      <c r="A74" s="3"/>
      <c r="B74" s="4"/>
      <c r="C74" s="4"/>
      <c r="D74" s="16"/>
      <c r="E74" s="10"/>
      <c r="F74" s="10"/>
    </row>
    <row r="75" spans="1:6" ht="23.25" x14ac:dyDescent="0.25">
      <c r="A75" s="3" t="s">
        <v>336</v>
      </c>
      <c r="D75" s="17"/>
      <c r="E75" s="11">
        <v>6577.25</v>
      </c>
    </row>
    <row r="77" spans="1:6" x14ac:dyDescent="0.25">
      <c r="A77" s="28" t="s">
        <v>127</v>
      </c>
      <c r="B77" s="3"/>
      <c r="C77" s="3"/>
    </row>
    <row r="78" spans="1:6" x14ac:dyDescent="0.25">
      <c r="A78" s="3" t="s">
        <v>125</v>
      </c>
      <c r="B78" s="3"/>
      <c r="C78" s="3"/>
      <c r="E78" s="26">
        <v>82</v>
      </c>
    </row>
    <row r="79" spans="1:6" x14ac:dyDescent="0.25">
      <c r="A79" s="3" t="s">
        <v>126</v>
      </c>
      <c r="B79" s="3"/>
      <c r="C79" s="3"/>
      <c r="E79" s="27"/>
    </row>
    <row r="80" spans="1:6" x14ac:dyDescent="0.25">
      <c r="A80" s="3" t="s">
        <v>92</v>
      </c>
      <c r="B80" s="3"/>
      <c r="C80" s="3"/>
      <c r="E80" s="26">
        <f>E78+E79</f>
        <v>82</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170</v>
      </c>
      <c r="C87" s="32"/>
      <c r="D87" s="33"/>
      <c r="E87" s="34"/>
    </row>
    <row r="88" spans="1:5" x14ac:dyDescent="0.25">
      <c r="A88" s="8"/>
      <c r="B88" s="8"/>
      <c r="C88" s="8"/>
    </row>
  </sheetData>
  <mergeCells count="1">
    <mergeCell ref="B1:C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CF10F-FB89-4DEF-9828-0DFF245970E7}">
  <sheetPr>
    <tabColor rgb="FF92D050"/>
  </sheetPr>
  <dimension ref="A1:F88"/>
  <sheetViews>
    <sheetView topLeftCell="A58" workbookViewId="0">
      <selection activeCell="B75" sqref="B75"/>
    </sheetView>
  </sheetViews>
  <sheetFormatPr defaultRowHeight="15" x14ac:dyDescent="0.25"/>
  <cols>
    <col min="1" max="1" width="31.7109375" customWidth="1"/>
    <col min="2" max="2" width="15" bestFit="1" customWidth="1"/>
    <col min="3" max="3" width="11.85546875"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36.75" x14ac:dyDescent="0.25">
      <c r="A2" s="1"/>
      <c r="B2" s="2" t="s">
        <v>103</v>
      </c>
      <c r="C2" s="2" t="s">
        <v>102</v>
      </c>
      <c r="D2" s="15" t="s">
        <v>92</v>
      </c>
      <c r="E2" s="24" t="s">
        <v>76</v>
      </c>
      <c r="F2" s="24" t="s">
        <v>93</v>
      </c>
    </row>
    <row r="3" spans="1:6" x14ac:dyDescent="0.25">
      <c r="A3" s="3" t="s">
        <v>0</v>
      </c>
      <c r="B3" s="4"/>
      <c r="C3" s="4"/>
      <c r="D3" s="16"/>
      <c r="E3" s="10"/>
      <c r="F3" s="10"/>
    </row>
    <row r="4" spans="1:6" x14ac:dyDescent="0.25">
      <c r="A4" s="3" t="s">
        <v>1</v>
      </c>
      <c r="B4" s="4">
        <v>97.52</v>
      </c>
      <c r="C4" s="4"/>
      <c r="D4" s="17">
        <f>B4+C4</f>
        <v>97.52</v>
      </c>
      <c r="E4" s="10"/>
      <c r="F4" s="10"/>
    </row>
    <row r="5" spans="1:6" x14ac:dyDescent="0.25">
      <c r="A5" s="3" t="s">
        <v>2</v>
      </c>
      <c r="B5" s="4"/>
      <c r="C5" s="4"/>
      <c r="D5" s="16"/>
      <c r="E5" s="10"/>
      <c r="F5" s="10"/>
    </row>
    <row r="6" spans="1:6" x14ac:dyDescent="0.25">
      <c r="A6" s="3" t="s">
        <v>3</v>
      </c>
      <c r="B6" s="6">
        <f t="shared" ref="B6" si="0">(B4)+(B5)</f>
        <v>97.52</v>
      </c>
      <c r="C6" s="6">
        <f t="shared" ref="C6:E6" si="1">(C4)+(C5)</f>
        <v>0</v>
      </c>
      <c r="D6" s="18">
        <f t="shared" si="1"/>
        <v>97.52</v>
      </c>
      <c r="E6" s="12">
        <f t="shared" si="1"/>
        <v>0</v>
      </c>
      <c r="F6" s="12"/>
    </row>
    <row r="7" spans="1:6" x14ac:dyDescent="0.25">
      <c r="A7" s="3" t="s">
        <v>4</v>
      </c>
      <c r="B7" s="4"/>
      <c r="C7" s="4"/>
      <c r="D7" s="16"/>
      <c r="E7" s="10"/>
      <c r="F7" s="10"/>
    </row>
    <row r="8" spans="1:6" x14ac:dyDescent="0.25">
      <c r="A8" s="3" t="s">
        <v>5</v>
      </c>
      <c r="B8" s="4"/>
      <c r="C8" s="4"/>
      <c r="D8" s="17">
        <f t="shared" ref="D8:D20"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4"/>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c r="C20" s="4"/>
      <c r="D20" s="17">
        <f t="shared" si="2"/>
        <v>0</v>
      </c>
      <c r="E20" s="10"/>
      <c r="F20" s="10"/>
    </row>
    <row r="21" spans="1:6" x14ac:dyDescent="0.25">
      <c r="A21" s="3" t="s">
        <v>18</v>
      </c>
      <c r="B21" s="6">
        <f t="shared" ref="B21" si="5">(((((((((((B7)+(B8))+(B9))+(B10))+(B11))+(B12))+(B13))+(B14))+(B15))+(B16))+(B19))+(B20)</f>
        <v>0</v>
      </c>
      <c r="C21" s="6">
        <f t="shared" ref="C21:E21" si="6">(((((((((((C7)+(C8))+(C9))+(C10))+(C11))+(C12))+(C13))+(C14))+(C15))+(C16))+(C19))+(C20)</f>
        <v>0</v>
      </c>
      <c r="D21" s="18">
        <f t="shared" si="6"/>
        <v>0</v>
      </c>
      <c r="E21" s="12">
        <f t="shared" si="6"/>
        <v>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97.52</v>
      </c>
      <c r="C27" s="6">
        <f t="shared" ref="C27" si="11">((((C6)+(C21))+(C22))+(C23))+(C26)</f>
        <v>0</v>
      </c>
      <c r="D27" s="18">
        <f>((((D6)+(D21))+(D22))+(D23))+(D26)</f>
        <v>97.52</v>
      </c>
      <c r="E27" s="12">
        <f t="shared" ref="E27" si="12">((((E6)+(E21))+(E22))+(E23))+(E26)</f>
        <v>0</v>
      </c>
      <c r="F27" s="12"/>
    </row>
    <row r="28" spans="1:6" x14ac:dyDescent="0.25">
      <c r="A28" s="3" t="s">
        <v>24</v>
      </c>
      <c r="B28" s="6">
        <f t="shared" ref="B28" si="13">(B27)-(0)</f>
        <v>97.52</v>
      </c>
      <c r="C28" s="6">
        <f t="shared" ref="C28:E28" si="14">(C27)-(0)</f>
        <v>0</v>
      </c>
      <c r="D28" s="18">
        <f t="shared" si="14"/>
        <v>97.52</v>
      </c>
      <c r="E28" s="12">
        <f t="shared" si="14"/>
        <v>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x14ac:dyDescent="0.25">
      <c r="A42" s="3" t="s">
        <v>38</v>
      </c>
      <c r="B42" s="4">
        <v>829.6</v>
      </c>
      <c r="C42" s="5"/>
      <c r="D42" s="17">
        <f t="shared" ref="D42:D54" si="21">B42+C42</f>
        <v>829.6</v>
      </c>
      <c r="E42" s="11">
        <v>800</v>
      </c>
      <c r="F42" s="11"/>
    </row>
    <row r="43" spans="1:6" x14ac:dyDescent="0.25">
      <c r="A43" s="3" t="s">
        <v>39</v>
      </c>
      <c r="B43" s="4"/>
      <c r="C43" s="4"/>
      <c r="D43" s="17">
        <f t="shared" si="21"/>
        <v>0</v>
      </c>
      <c r="E43" s="10"/>
      <c r="F43" s="10"/>
    </row>
    <row r="44" spans="1:6" x14ac:dyDescent="0.25">
      <c r="A44" s="3" t="s">
        <v>40</v>
      </c>
      <c r="B44" s="4"/>
      <c r="C44" s="4"/>
      <c r="D44" s="17">
        <f t="shared" si="21"/>
        <v>0</v>
      </c>
      <c r="E44" s="10"/>
      <c r="F44" s="10"/>
    </row>
    <row r="45" spans="1:6" x14ac:dyDescent="0.25">
      <c r="A45" s="3" t="s">
        <v>41</v>
      </c>
      <c r="B45" s="4"/>
      <c r="C45" s="4"/>
      <c r="D45" s="17">
        <f t="shared" si="21"/>
        <v>0</v>
      </c>
      <c r="E45" s="10">
        <v>800</v>
      </c>
      <c r="F45" s="10"/>
    </row>
    <row r="46" spans="1:6" x14ac:dyDescent="0.25">
      <c r="A46" s="3" t="s">
        <v>42</v>
      </c>
      <c r="B46" s="4"/>
      <c r="C46" s="4"/>
      <c r="D46" s="17">
        <f t="shared" si="21"/>
        <v>0</v>
      </c>
      <c r="E46" s="11"/>
      <c r="F46" s="11"/>
    </row>
    <row r="47" spans="1:6" x14ac:dyDescent="0.25">
      <c r="A47" s="3" t="s">
        <v>43</v>
      </c>
      <c r="B47" s="4"/>
      <c r="C47" s="4"/>
      <c r="D47" s="17">
        <f t="shared" si="21"/>
        <v>0</v>
      </c>
      <c r="E47" s="10"/>
      <c r="F47" s="10"/>
    </row>
    <row r="48" spans="1:6" x14ac:dyDescent="0.25">
      <c r="A48" s="3" t="s">
        <v>44</v>
      </c>
      <c r="B48" s="4"/>
      <c r="C48" s="4"/>
      <c r="D48" s="17">
        <f t="shared" si="21"/>
        <v>0</v>
      </c>
      <c r="E48" s="10"/>
      <c r="F48" s="10"/>
    </row>
    <row r="49" spans="1:6" x14ac:dyDescent="0.25">
      <c r="A49" s="3" t="s">
        <v>45</v>
      </c>
      <c r="B49" s="4"/>
      <c r="C49" s="4"/>
      <c r="D49" s="17">
        <f t="shared" si="21"/>
        <v>0</v>
      </c>
      <c r="E49" s="10"/>
      <c r="F49" s="10"/>
    </row>
    <row r="50" spans="1:6" x14ac:dyDescent="0.25">
      <c r="A50" s="3" t="s">
        <v>46</v>
      </c>
      <c r="B50" s="4"/>
      <c r="C50" s="4"/>
      <c r="D50" s="17">
        <f t="shared" si="21"/>
        <v>0</v>
      </c>
      <c r="E50" s="10"/>
      <c r="F50" s="10"/>
    </row>
    <row r="51" spans="1:6" x14ac:dyDescent="0.25">
      <c r="A51" s="3" t="s">
        <v>268</v>
      </c>
      <c r="B51" s="4"/>
      <c r="C51" s="4"/>
      <c r="D51" s="17">
        <f t="shared" si="21"/>
        <v>0</v>
      </c>
      <c r="E51" s="10">
        <f>5*E80</f>
        <v>100</v>
      </c>
      <c r="F51" s="10" t="s">
        <v>267</v>
      </c>
    </row>
    <row r="52" spans="1:6" x14ac:dyDescent="0.25">
      <c r="A52" s="3" t="s">
        <v>48</v>
      </c>
      <c r="B52" s="4"/>
      <c r="C52" s="4">
        <v>2339.2800000000002</v>
      </c>
      <c r="D52" s="17">
        <f t="shared" si="21"/>
        <v>2339.2800000000002</v>
      </c>
      <c r="E52" s="10">
        <v>2158</v>
      </c>
      <c r="F52" s="10" t="s">
        <v>319</v>
      </c>
    </row>
    <row r="53" spans="1:6" x14ac:dyDescent="0.25">
      <c r="A53" s="3" t="s">
        <v>49</v>
      </c>
      <c r="B53" s="4"/>
      <c r="C53" s="4"/>
      <c r="D53" s="17">
        <f t="shared" si="21"/>
        <v>0</v>
      </c>
      <c r="E53" s="10"/>
      <c r="F53" s="10"/>
    </row>
    <row r="54" spans="1:6" x14ac:dyDescent="0.25">
      <c r="A54" s="3" t="s">
        <v>50</v>
      </c>
      <c r="B54" s="4"/>
      <c r="C54" s="4"/>
      <c r="D54" s="17">
        <f t="shared" si="21"/>
        <v>0</v>
      </c>
      <c r="E54" s="10"/>
      <c r="F54" s="10"/>
    </row>
    <row r="55" spans="1:6" x14ac:dyDescent="0.25">
      <c r="A55" s="3" t="s">
        <v>51</v>
      </c>
      <c r="B55" s="6">
        <f t="shared" ref="B55" si="22">((B52)+(B53))+(B54)</f>
        <v>0</v>
      </c>
      <c r="C55" s="6">
        <f t="shared" ref="C55:E55" si="23">((C52)+(C53))+(C54)</f>
        <v>2339.2800000000002</v>
      </c>
      <c r="D55" s="18">
        <f t="shared" si="23"/>
        <v>2339.2800000000002</v>
      </c>
      <c r="E55" s="12">
        <f t="shared" si="23"/>
        <v>2158</v>
      </c>
      <c r="F55" s="12"/>
    </row>
    <row r="56" spans="1:6" x14ac:dyDescent="0.25">
      <c r="A56" s="3" t="s">
        <v>52</v>
      </c>
      <c r="B56" s="4"/>
      <c r="C56" s="4"/>
      <c r="D56" s="17">
        <f t="shared" ref="D56:D62" si="24">B56+C56</f>
        <v>0</v>
      </c>
      <c r="E56" s="10"/>
      <c r="F56" s="10"/>
    </row>
    <row r="57" spans="1:6" x14ac:dyDescent="0.25">
      <c r="A57" s="3" t="s">
        <v>269</v>
      </c>
      <c r="B57" s="4"/>
      <c r="C57" s="4"/>
      <c r="D57" s="17">
        <f>B57+C57</f>
        <v>0</v>
      </c>
      <c r="E57" s="10">
        <f>15*E80</f>
        <v>300</v>
      </c>
      <c r="F57" s="10" t="s">
        <v>265</v>
      </c>
    </row>
    <row r="58" spans="1:6" x14ac:dyDescent="0.25">
      <c r="A58" s="3" t="s">
        <v>54</v>
      </c>
      <c r="B58" s="4"/>
      <c r="C58" s="4"/>
      <c r="D58" s="17">
        <f t="shared" si="24"/>
        <v>0</v>
      </c>
      <c r="E58" s="10"/>
      <c r="F58" s="10"/>
    </row>
    <row r="59" spans="1:6" x14ac:dyDescent="0.25">
      <c r="A59" s="3" t="s">
        <v>55</v>
      </c>
      <c r="B59" s="4"/>
      <c r="C59" s="4"/>
      <c r="D59" s="17">
        <f t="shared" si="24"/>
        <v>0</v>
      </c>
      <c r="E59" s="10"/>
      <c r="F59" s="10"/>
    </row>
    <row r="60" spans="1:6" x14ac:dyDescent="0.25">
      <c r="A60" s="3" t="s">
        <v>56</v>
      </c>
      <c r="B60" s="4"/>
      <c r="C60" s="4"/>
      <c r="D60" s="17">
        <f t="shared" si="24"/>
        <v>0</v>
      </c>
      <c r="E60" s="10"/>
      <c r="F60" s="10"/>
    </row>
    <row r="61" spans="1:6" x14ac:dyDescent="0.25">
      <c r="A61" s="3" t="s">
        <v>57</v>
      </c>
      <c r="B61" s="4"/>
      <c r="C61" s="4"/>
      <c r="D61" s="17">
        <f t="shared" si="24"/>
        <v>0</v>
      </c>
      <c r="E61" s="10"/>
      <c r="F61" s="10"/>
    </row>
    <row r="62" spans="1:6" x14ac:dyDescent="0.25">
      <c r="A62" s="3" t="s">
        <v>58</v>
      </c>
      <c r="B62" s="4"/>
      <c r="C62" s="4"/>
      <c r="D62" s="17">
        <f t="shared" si="24"/>
        <v>0</v>
      </c>
      <c r="E62" s="10"/>
      <c r="F62" s="10"/>
    </row>
    <row r="63" spans="1:6" x14ac:dyDescent="0.25">
      <c r="A63" s="3" t="s">
        <v>59</v>
      </c>
      <c r="B63" s="6">
        <f t="shared" ref="B63" si="25">((((((((((((((((((B41)+(B42))+(B43))+(B44))+(B45))+(B46))+(B47))+(B48))+(B49))+(B50))+(B51))+(B55))+(B56))+(B57))+(B58))+(B59))+(B60))+(B61))+(B62)</f>
        <v>829.6</v>
      </c>
      <c r="C63" s="6">
        <f t="shared" ref="C63" si="26">((((((((((((((((((C41)+(C42))+(C43))+(C44))+(C45))+(C46))+(C47))+(C48))+(C49))+(C50))+(C51))+(C55))+(C56))+(C57))+(C58))+(C59))+(C60))+(C61))+(C62)</f>
        <v>2339.2800000000002</v>
      </c>
      <c r="D63" s="18">
        <f>((((((((((((((((((D41)+(D42))+(D43))+(D44))+(D45))+(D46))+(D47))+(D48))+(D49))+(D50))+(D51))+(D55))+(D56))+(D57))+(D58))+(D59))+(D60))+(D61))+(D62)</f>
        <v>3168.88</v>
      </c>
      <c r="E63" s="12">
        <f t="shared" ref="E63" si="27">((((((((((((((((((E41)+(E42))+(E43))+(E44))+(E45))+(E46))+(E47))+(E48))+(E49))+(E50))+(E51))+(E55))+(E56))+(E57))+(E58))+(E59))+(E60))+(E61))+(E62)</f>
        <v>4158</v>
      </c>
      <c r="F63" s="12"/>
    </row>
    <row r="64" spans="1:6" x14ac:dyDescent="0.25">
      <c r="A64" s="3" t="s">
        <v>60</v>
      </c>
      <c r="B64" s="6">
        <f t="shared" ref="B64" si="28">((B35)+(B40))+(B63)</f>
        <v>829.6</v>
      </c>
      <c r="C64" s="6">
        <f t="shared" ref="C64:E64" si="29">((C35)+(C40))+(C63)</f>
        <v>2339.2800000000002</v>
      </c>
      <c r="D64" s="18">
        <f t="shared" si="29"/>
        <v>3168.88</v>
      </c>
      <c r="E64" s="12">
        <f t="shared" si="29"/>
        <v>4158</v>
      </c>
      <c r="F64" s="12"/>
    </row>
    <row r="65" spans="1:6" x14ac:dyDescent="0.25">
      <c r="A65" s="3" t="s">
        <v>61</v>
      </c>
      <c r="B65" s="6">
        <f t="shared" ref="B65" si="30">(B28)-(B64)</f>
        <v>-732.08</v>
      </c>
      <c r="C65" s="6">
        <f t="shared" ref="C65:E65" si="31">(C28)-(C64)</f>
        <v>-2339.2800000000002</v>
      </c>
      <c r="D65" s="18">
        <f t="shared" si="31"/>
        <v>-3071.36</v>
      </c>
      <c r="E65" s="12">
        <f t="shared" si="31"/>
        <v>-4158</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c r="C68" s="4"/>
      <c r="D68" s="17">
        <f t="shared" si="32"/>
        <v>0</v>
      </c>
      <c r="E68" s="10"/>
      <c r="F68" s="10"/>
    </row>
    <row r="69" spans="1:6" x14ac:dyDescent="0.25">
      <c r="A69" s="3" t="s">
        <v>65</v>
      </c>
      <c r="B69" s="4"/>
      <c r="C69" s="4"/>
      <c r="D69" s="17">
        <f t="shared" si="32"/>
        <v>0</v>
      </c>
      <c r="E69" s="10"/>
      <c r="F69" s="10"/>
    </row>
    <row r="70" spans="1:6" x14ac:dyDescent="0.25">
      <c r="A70" s="3" t="s">
        <v>66</v>
      </c>
      <c r="B70" s="6">
        <f t="shared" ref="B70" si="33">(B68)+(B69)</f>
        <v>0</v>
      </c>
      <c r="C70" s="6">
        <f t="shared" ref="C70:E70" si="34">(C68)+(C69)</f>
        <v>0</v>
      </c>
      <c r="D70" s="18">
        <f t="shared" si="34"/>
        <v>0</v>
      </c>
      <c r="E70" s="12">
        <f t="shared" si="34"/>
        <v>0</v>
      </c>
      <c r="F70" s="12"/>
    </row>
    <row r="71" spans="1:6" x14ac:dyDescent="0.25">
      <c r="A71" s="3" t="s">
        <v>67</v>
      </c>
      <c r="B71" s="6">
        <f t="shared" ref="B71" si="35">(B67)+(B70)</f>
        <v>0</v>
      </c>
      <c r="C71" s="6">
        <f t="shared" ref="C71:E71" si="36">(C67)+(C70)</f>
        <v>0</v>
      </c>
      <c r="D71" s="18">
        <f t="shared" si="36"/>
        <v>0</v>
      </c>
      <c r="E71" s="12">
        <f t="shared" si="36"/>
        <v>0</v>
      </c>
      <c r="F71" s="12"/>
    </row>
    <row r="72" spans="1:6" x14ac:dyDescent="0.25">
      <c r="A72" s="3" t="s">
        <v>68</v>
      </c>
      <c r="B72" s="6">
        <f t="shared" ref="B72" si="37">(B71)-(0)</f>
        <v>0</v>
      </c>
      <c r="C72" s="6">
        <f t="shared" ref="C72:E72" si="38">(C71)-(0)</f>
        <v>0</v>
      </c>
      <c r="D72" s="18">
        <f t="shared" si="38"/>
        <v>0</v>
      </c>
      <c r="E72" s="12">
        <f t="shared" si="38"/>
        <v>0</v>
      </c>
      <c r="F72" s="12"/>
    </row>
    <row r="73" spans="1:6" x14ac:dyDescent="0.25">
      <c r="A73" s="3" t="s">
        <v>69</v>
      </c>
      <c r="B73" s="7">
        <f t="shared" ref="B73" si="39">(B65)+(B72)</f>
        <v>-732.08</v>
      </c>
      <c r="C73" s="7">
        <f t="shared" ref="C73" si="40">(C65)+(C72)</f>
        <v>-2339.2800000000002</v>
      </c>
      <c r="D73" s="19">
        <f>(D65)+(D72)</f>
        <v>-3071.36</v>
      </c>
      <c r="E73" s="13">
        <f t="shared" ref="E73" si="41">(E65)+(E72)</f>
        <v>-4158</v>
      </c>
      <c r="F73" s="13"/>
    </row>
    <row r="74" spans="1:6" x14ac:dyDescent="0.25">
      <c r="A74" s="3"/>
      <c r="B74" s="4"/>
      <c r="C74" s="4"/>
      <c r="D74" s="16"/>
      <c r="E74" s="10"/>
      <c r="F74" s="10"/>
    </row>
    <row r="75" spans="1:6" ht="23.25" x14ac:dyDescent="0.25">
      <c r="A75" s="3" t="s">
        <v>336</v>
      </c>
      <c r="D75" s="17"/>
      <c r="E75" s="11">
        <v>4012.46</v>
      </c>
    </row>
    <row r="77" spans="1:6" x14ac:dyDescent="0.25">
      <c r="A77" s="28" t="s">
        <v>127</v>
      </c>
      <c r="B77" s="3"/>
      <c r="C77" s="3"/>
    </row>
    <row r="78" spans="1:6" x14ac:dyDescent="0.25">
      <c r="A78" s="3" t="s">
        <v>125</v>
      </c>
      <c r="B78" s="3"/>
      <c r="C78" s="3"/>
      <c r="E78" s="26">
        <v>20</v>
      </c>
    </row>
    <row r="79" spans="1:6" x14ac:dyDescent="0.25">
      <c r="A79" s="3" t="s">
        <v>126</v>
      </c>
      <c r="B79" s="3"/>
      <c r="C79" s="3"/>
      <c r="E79" s="27">
        <v>0</v>
      </c>
    </row>
    <row r="80" spans="1:6" x14ac:dyDescent="0.25">
      <c r="A80" s="3" t="s">
        <v>92</v>
      </c>
      <c r="B80" s="3"/>
      <c r="C80" s="3"/>
      <c r="E80" s="26">
        <f>E78+E79</f>
        <v>20</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170</v>
      </c>
      <c r="C87" s="32"/>
      <c r="D87" s="33"/>
      <c r="E87" s="34"/>
    </row>
    <row r="88" spans="1:5" x14ac:dyDescent="0.25">
      <c r="A88" s="8"/>
      <c r="B88" s="8"/>
      <c r="C88" s="8"/>
    </row>
  </sheetData>
  <mergeCells count="1">
    <mergeCell ref="B1:C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06F98-CA43-4CD7-844D-FFEBC16F43A1}">
  <sheetPr>
    <tabColor rgb="FF92D050"/>
  </sheetPr>
  <dimension ref="A1:F88"/>
  <sheetViews>
    <sheetView topLeftCell="A49" workbookViewId="0">
      <selection activeCell="B75" sqref="B75"/>
    </sheetView>
  </sheetViews>
  <sheetFormatPr defaultRowHeight="15" x14ac:dyDescent="0.25"/>
  <cols>
    <col min="1" max="1" width="31.7109375" customWidth="1"/>
    <col min="2" max="2" width="12.42578125" customWidth="1"/>
    <col min="3" max="3" width="12.85546875" bestFit="1"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24.75" x14ac:dyDescent="0.25">
      <c r="A2" s="1"/>
      <c r="B2" s="2" t="s">
        <v>116</v>
      </c>
      <c r="C2" s="2" t="s">
        <v>115</v>
      </c>
      <c r="D2" s="15" t="s">
        <v>92</v>
      </c>
      <c r="E2" s="24" t="s">
        <v>76</v>
      </c>
      <c r="F2" s="24" t="s">
        <v>93</v>
      </c>
    </row>
    <row r="3" spans="1:6" x14ac:dyDescent="0.25">
      <c r="A3" s="3" t="s">
        <v>0</v>
      </c>
      <c r="B3" s="4"/>
      <c r="C3" s="4"/>
      <c r="D3" s="16"/>
      <c r="E3" s="10"/>
      <c r="F3" s="10"/>
    </row>
    <row r="4" spans="1:6" ht="23.25" x14ac:dyDescent="0.25">
      <c r="A4" s="3" t="s">
        <v>1</v>
      </c>
      <c r="B4" s="4"/>
      <c r="C4" s="5"/>
      <c r="D4" s="17">
        <f>B4+C4</f>
        <v>0</v>
      </c>
      <c r="E4" s="10">
        <v>840</v>
      </c>
      <c r="F4" s="10" t="s">
        <v>376</v>
      </c>
    </row>
    <row r="5" spans="1:6" x14ac:dyDescent="0.25">
      <c r="A5" s="3" t="s">
        <v>2</v>
      </c>
      <c r="B5" s="4"/>
      <c r="C5" s="4"/>
      <c r="D5" s="16"/>
      <c r="E5" s="10"/>
      <c r="F5" s="10"/>
    </row>
    <row r="6" spans="1:6" x14ac:dyDescent="0.25">
      <c r="A6" s="3" t="s">
        <v>3</v>
      </c>
      <c r="B6" s="6">
        <f t="shared" ref="B6" si="0">(B4)+(B5)</f>
        <v>0</v>
      </c>
      <c r="C6" s="6">
        <f t="shared" ref="C6:E6" si="1">(C4)+(C5)</f>
        <v>0</v>
      </c>
      <c r="D6" s="18">
        <f t="shared" si="1"/>
        <v>0</v>
      </c>
      <c r="E6" s="12">
        <f t="shared" si="1"/>
        <v>840</v>
      </c>
      <c r="F6" s="12"/>
    </row>
    <row r="7" spans="1:6" x14ac:dyDescent="0.25">
      <c r="A7" s="3" t="s">
        <v>4</v>
      </c>
      <c r="B7" s="4"/>
      <c r="C7" s="4"/>
      <c r="D7" s="16"/>
      <c r="E7" s="10"/>
      <c r="F7" s="10"/>
    </row>
    <row r="8" spans="1:6" x14ac:dyDescent="0.25">
      <c r="A8" s="3" t="s">
        <v>5</v>
      </c>
      <c r="B8" s="4"/>
      <c r="C8" s="4"/>
      <c r="D8" s="17">
        <f t="shared" ref="D8:D20"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4"/>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c r="C20" s="4"/>
      <c r="D20" s="17">
        <f t="shared" si="2"/>
        <v>0</v>
      </c>
      <c r="E20" s="10"/>
      <c r="F20" s="10"/>
    </row>
    <row r="21" spans="1:6" x14ac:dyDescent="0.25">
      <c r="A21" s="3" t="s">
        <v>18</v>
      </c>
      <c r="B21" s="6">
        <f t="shared" ref="B21" si="5">(((((((((((B7)+(B8))+(B9))+(B10))+(B11))+(B12))+(B13))+(B14))+(B15))+(B16))+(B19))+(B20)</f>
        <v>0</v>
      </c>
      <c r="C21" s="6">
        <f t="shared" ref="C21:E21" si="6">(((((((((((C7)+(C8))+(C9))+(C10))+(C11))+(C12))+(C13))+(C14))+(C15))+(C16))+(C19))+(C20)</f>
        <v>0</v>
      </c>
      <c r="D21" s="18">
        <f t="shared" si="6"/>
        <v>0</v>
      </c>
      <c r="E21" s="12">
        <f t="shared" si="6"/>
        <v>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0</v>
      </c>
      <c r="C27" s="6">
        <f t="shared" ref="C27" si="11">((((C6)+(C21))+(C22))+(C23))+(C26)</f>
        <v>0</v>
      </c>
      <c r="D27" s="18">
        <f>((((D6)+(D21))+(D22))+(D23))+(D26)</f>
        <v>0</v>
      </c>
      <c r="E27" s="12">
        <f t="shared" ref="E27" si="12">((((E6)+(E21))+(E22))+(E23))+(E26)</f>
        <v>840</v>
      </c>
      <c r="F27" s="12"/>
    </row>
    <row r="28" spans="1:6" x14ac:dyDescent="0.25">
      <c r="A28" s="3" t="s">
        <v>24</v>
      </c>
      <c r="B28" s="6">
        <f t="shared" ref="B28" si="13">(B27)-(0)</f>
        <v>0</v>
      </c>
      <c r="C28" s="6">
        <f t="shared" ref="C28:E28" si="14">(C27)-(0)</f>
        <v>0</v>
      </c>
      <c r="D28" s="18">
        <f t="shared" si="14"/>
        <v>0</v>
      </c>
      <c r="E28" s="12">
        <f t="shared" si="14"/>
        <v>840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x14ac:dyDescent="0.25">
      <c r="A42" s="3" t="s">
        <v>38</v>
      </c>
      <c r="B42" s="4">
        <v>182.12</v>
      </c>
      <c r="C42" s="5"/>
      <c r="D42" s="17">
        <f t="shared" ref="D42:D54" si="21">B42+C42</f>
        <v>182.12</v>
      </c>
      <c r="E42" s="11">
        <v>1840</v>
      </c>
      <c r="F42" s="11" t="s">
        <v>361</v>
      </c>
    </row>
    <row r="43" spans="1:6" x14ac:dyDescent="0.25">
      <c r="A43" s="3" t="s">
        <v>39</v>
      </c>
      <c r="B43" s="4"/>
      <c r="C43" s="4"/>
      <c r="D43" s="17">
        <f t="shared" si="21"/>
        <v>0</v>
      </c>
      <c r="E43" s="10"/>
      <c r="F43" s="10"/>
    </row>
    <row r="44" spans="1:6" x14ac:dyDescent="0.25">
      <c r="A44" s="3" t="s">
        <v>40</v>
      </c>
      <c r="B44" s="5"/>
      <c r="C44" s="4"/>
      <c r="D44" s="17">
        <f t="shared" si="21"/>
        <v>0</v>
      </c>
      <c r="E44" s="10">
        <v>80</v>
      </c>
      <c r="F44" s="10" t="s">
        <v>362</v>
      </c>
    </row>
    <row r="45" spans="1:6" x14ac:dyDescent="0.25">
      <c r="A45" s="3" t="s">
        <v>41</v>
      </c>
      <c r="B45" s="4"/>
      <c r="C45" s="4"/>
      <c r="D45" s="17">
        <f t="shared" si="21"/>
        <v>0</v>
      </c>
      <c r="E45" s="10"/>
      <c r="F45" s="10"/>
    </row>
    <row r="46" spans="1:6" x14ac:dyDescent="0.25">
      <c r="A46" s="3" t="s">
        <v>42</v>
      </c>
      <c r="B46" s="4"/>
      <c r="C46" s="4"/>
      <c r="D46" s="17">
        <f t="shared" si="21"/>
        <v>0</v>
      </c>
      <c r="E46" s="11">
        <v>20</v>
      </c>
      <c r="F46" s="11"/>
    </row>
    <row r="47" spans="1:6" x14ac:dyDescent="0.25">
      <c r="A47" s="3" t="s">
        <v>43</v>
      </c>
      <c r="B47" s="4"/>
      <c r="C47" s="4"/>
      <c r="D47" s="17">
        <f t="shared" si="21"/>
        <v>0</v>
      </c>
      <c r="E47" s="10"/>
      <c r="F47" s="10"/>
    </row>
    <row r="48" spans="1:6" x14ac:dyDescent="0.25">
      <c r="A48" s="3" t="s">
        <v>44</v>
      </c>
      <c r="B48" s="4"/>
      <c r="C48" s="4"/>
      <c r="D48" s="17">
        <f t="shared" si="21"/>
        <v>0</v>
      </c>
      <c r="E48" s="10"/>
      <c r="F48" s="10"/>
    </row>
    <row r="49" spans="1:6" x14ac:dyDescent="0.25">
      <c r="A49" s="3" t="s">
        <v>45</v>
      </c>
      <c r="B49" s="4"/>
      <c r="C49" s="4"/>
      <c r="D49" s="17">
        <f t="shared" si="21"/>
        <v>0</v>
      </c>
      <c r="E49" s="10"/>
      <c r="F49" s="10"/>
    </row>
    <row r="50" spans="1:6" x14ac:dyDescent="0.25">
      <c r="A50" s="3" t="s">
        <v>46</v>
      </c>
      <c r="B50" s="4"/>
      <c r="C50" s="4"/>
      <c r="D50" s="17">
        <f t="shared" si="21"/>
        <v>0</v>
      </c>
      <c r="E50" s="10"/>
      <c r="F50" s="10"/>
    </row>
    <row r="51" spans="1:6" x14ac:dyDescent="0.25">
      <c r="A51" s="3" t="s">
        <v>268</v>
      </c>
      <c r="B51" s="4"/>
      <c r="C51" s="4"/>
      <c r="D51" s="17">
        <f t="shared" si="21"/>
        <v>0</v>
      </c>
      <c r="E51" s="10">
        <f>5*E80</f>
        <v>145</v>
      </c>
      <c r="F51" s="10" t="s">
        <v>267</v>
      </c>
    </row>
    <row r="52" spans="1:6" x14ac:dyDescent="0.25">
      <c r="A52" s="3" t="s">
        <v>48</v>
      </c>
      <c r="B52" s="4"/>
      <c r="C52" s="4">
        <v>4678.5600000000004</v>
      </c>
      <c r="D52" s="17">
        <f t="shared" si="21"/>
        <v>4678.5600000000004</v>
      </c>
      <c r="E52" s="10">
        <f>2158*2</f>
        <v>4316</v>
      </c>
      <c r="F52" s="10" t="s">
        <v>317</v>
      </c>
    </row>
    <row r="53" spans="1:6" x14ac:dyDescent="0.25">
      <c r="A53" s="3" t="s">
        <v>49</v>
      </c>
      <c r="B53" s="4"/>
      <c r="C53" s="4"/>
      <c r="D53" s="17">
        <f t="shared" si="21"/>
        <v>0</v>
      </c>
      <c r="E53" s="10"/>
      <c r="F53" s="10"/>
    </row>
    <row r="54" spans="1:6" x14ac:dyDescent="0.25">
      <c r="A54" s="3" t="s">
        <v>50</v>
      </c>
      <c r="B54" s="4"/>
      <c r="C54" s="4"/>
      <c r="D54" s="17">
        <f t="shared" si="21"/>
        <v>0</v>
      </c>
      <c r="E54" s="10"/>
      <c r="F54" s="10"/>
    </row>
    <row r="55" spans="1:6" x14ac:dyDescent="0.25">
      <c r="A55" s="3" t="s">
        <v>51</v>
      </c>
      <c r="B55" s="6">
        <f t="shared" ref="B55" si="22">((B52)+(B53))+(B54)</f>
        <v>0</v>
      </c>
      <c r="C55" s="6">
        <f t="shared" ref="C55:E55" si="23">((C52)+(C53))+(C54)</f>
        <v>4678.5600000000004</v>
      </c>
      <c r="D55" s="18">
        <f t="shared" si="23"/>
        <v>4678.5600000000004</v>
      </c>
      <c r="E55" s="12">
        <f t="shared" si="23"/>
        <v>4316</v>
      </c>
      <c r="F55" s="12"/>
    </row>
    <row r="56" spans="1:6" x14ac:dyDescent="0.25">
      <c r="A56" s="3" t="s">
        <v>52</v>
      </c>
      <c r="B56" s="4"/>
      <c r="C56" s="4"/>
      <c r="D56" s="17">
        <f t="shared" ref="D56:D62" si="24">B56+C56</f>
        <v>0</v>
      </c>
      <c r="E56" s="10"/>
      <c r="F56" s="10"/>
    </row>
    <row r="57" spans="1:6" x14ac:dyDescent="0.25">
      <c r="A57" s="3" t="s">
        <v>269</v>
      </c>
      <c r="B57" s="4">
        <v>551.97</v>
      </c>
      <c r="C57" s="4"/>
      <c r="D57" s="17">
        <f>B57+C57</f>
        <v>551.97</v>
      </c>
      <c r="E57" s="10">
        <f>15*E80</f>
        <v>435</v>
      </c>
      <c r="F57" s="10" t="s">
        <v>265</v>
      </c>
    </row>
    <row r="58" spans="1:6" x14ac:dyDescent="0.25">
      <c r="A58" s="3" t="s">
        <v>54</v>
      </c>
      <c r="B58" s="4"/>
      <c r="C58" s="4"/>
      <c r="D58" s="17">
        <f t="shared" si="24"/>
        <v>0</v>
      </c>
      <c r="E58" s="10"/>
      <c r="F58" s="10"/>
    </row>
    <row r="59" spans="1:6" x14ac:dyDescent="0.25">
      <c r="A59" s="3" t="s">
        <v>55</v>
      </c>
      <c r="B59" s="4"/>
      <c r="C59" s="4"/>
      <c r="D59" s="17">
        <f t="shared" si="24"/>
        <v>0</v>
      </c>
      <c r="E59" s="10">
        <v>160</v>
      </c>
      <c r="F59" s="10" t="s">
        <v>370</v>
      </c>
    </row>
    <row r="60" spans="1:6" x14ac:dyDescent="0.25">
      <c r="A60" s="3" t="s">
        <v>56</v>
      </c>
      <c r="B60" s="4"/>
      <c r="C60" s="4"/>
      <c r="D60" s="17">
        <f t="shared" si="24"/>
        <v>0</v>
      </c>
      <c r="E60" s="10"/>
      <c r="F60" s="10"/>
    </row>
    <row r="61" spans="1:6" x14ac:dyDescent="0.25">
      <c r="A61" s="3" t="s">
        <v>57</v>
      </c>
      <c r="B61" s="4">
        <v>3525.76</v>
      </c>
      <c r="C61" s="5"/>
      <c r="D61" s="17">
        <f t="shared" si="24"/>
        <v>3525.76</v>
      </c>
      <c r="E61" s="10">
        <v>4000</v>
      </c>
      <c r="F61" s="10" t="s">
        <v>218</v>
      </c>
    </row>
    <row r="62" spans="1:6" x14ac:dyDescent="0.25">
      <c r="A62" s="3" t="s">
        <v>58</v>
      </c>
      <c r="B62" s="4"/>
      <c r="C62" s="4"/>
      <c r="D62" s="17">
        <f t="shared" si="24"/>
        <v>0</v>
      </c>
      <c r="E62" s="10"/>
      <c r="F62" s="10"/>
    </row>
    <row r="63" spans="1:6" x14ac:dyDescent="0.25">
      <c r="A63" s="3" t="s">
        <v>59</v>
      </c>
      <c r="B63" s="6">
        <f t="shared" ref="B63" si="25">((((((((((((((((((B41)+(B42))+(B43))+(B44))+(B45))+(B46))+(B47))+(B48))+(B49))+(B50))+(B51))+(B55))+(B56))+(B57))+(B58))+(B59))+(B60))+(B61))+(B62)</f>
        <v>4259.8500000000004</v>
      </c>
      <c r="C63" s="6">
        <f t="shared" ref="C63" si="26">((((((((((((((((((C41)+(C42))+(C43))+(C44))+(C45))+(C46))+(C47))+(C48))+(C49))+(C50))+(C51))+(C55))+(C56))+(C57))+(C58))+(C59))+(C60))+(C61))+(C62)</f>
        <v>4678.5600000000004</v>
      </c>
      <c r="D63" s="18">
        <f>((((((((((((((((((D41)+(D42))+(D43))+(D44))+(D45))+(D46))+(D47))+(D48))+(D49))+(D50))+(D51))+(D55))+(D56))+(D57))+(D58))+(D59))+(D60))+(D61))+(D62)</f>
        <v>8938.41</v>
      </c>
      <c r="E63" s="12">
        <f t="shared" ref="E63" si="27">((((((((((((((((((E41)+(E42))+(E43))+(E44))+(E45))+(E46))+(E47))+(E48))+(E49))+(E50))+(E51))+(E55))+(E56))+(E57))+(E58))+(E59))+(E60))+(E61))+(E62)</f>
        <v>10996</v>
      </c>
      <c r="F63" s="12"/>
    </row>
    <row r="64" spans="1:6" x14ac:dyDescent="0.25">
      <c r="A64" s="3" t="s">
        <v>60</v>
      </c>
      <c r="B64" s="6">
        <f t="shared" ref="B64" si="28">((B35)+(B40))+(B63)</f>
        <v>4259.8500000000004</v>
      </c>
      <c r="C64" s="6">
        <f t="shared" ref="C64:E64" si="29">((C35)+(C40))+(C63)</f>
        <v>4678.5600000000004</v>
      </c>
      <c r="D64" s="18">
        <f t="shared" si="29"/>
        <v>8938.41</v>
      </c>
      <c r="E64" s="12">
        <f t="shared" si="29"/>
        <v>10996</v>
      </c>
      <c r="F64" s="12"/>
    </row>
    <row r="65" spans="1:6" x14ac:dyDescent="0.25">
      <c r="A65" s="3" t="s">
        <v>61</v>
      </c>
      <c r="B65" s="6">
        <f t="shared" ref="B65" si="30">(B28)-(B64)</f>
        <v>-4259.8500000000004</v>
      </c>
      <c r="C65" s="6">
        <f t="shared" ref="C65:E65" si="31">(C28)-(C64)</f>
        <v>-4678.5600000000004</v>
      </c>
      <c r="D65" s="18">
        <f t="shared" si="31"/>
        <v>-8938.41</v>
      </c>
      <c r="E65" s="12">
        <f t="shared" si="31"/>
        <v>-10156</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v>3498</v>
      </c>
      <c r="C68" s="4"/>
      <c r="D68" s="17">
        <f t="shared" si="32"/>
        <v>3498</v>
      </c>
      <c r="E68" s="10">
        <v>4000</v>
      </c>
      <c r="F68" s="10" t="s">
        <v>320</v>
      </c>
    </row>
    <row r="69" spans="1:6" x14ac:dyDescent="0.25">
      <c r="A69" s="3" t="s">
        <v>65</v>
      </c>
      <c r="B69" s="4"/>
      <c r="C69" s="5"/>
      <c r="D69" s="17">
        <f t="shared" si="32"/>
        <v>0</v>
      </c>
      <c r="E69" s="10"/>
      <c r="F69" s="10"/>
    </row>
    <row r="70" spans="1:6" x14ac:dyDescent="0.25">
      <c r="A70" s="3" t="s">
        <v>66</v>
      </c>
      <c r="B70" s="6">
        <f t="shared" ref="B70" si="33">(B68)+(B69)</f>
        <v>3498</v>
      </c>
      <c r="C70" s="6">
        <f t="shared" ref="C70:E70" si="34">(C68)+(C69)</f>
        <v>0</v>
      </c>
      <c r="D70" s="18">
        <f t="shared" si="34"/>
        <v>3498</v>
      </c>
      <c r="E70" s="12">
        <f t="shared" si="34"/>
        <v>4000</v>
      </c>
      <c r="F70" s="12"/>
    </row>
    <row r="71" spans="1:6" x14ac:dyDescent="0.25">
      <c r="A71" s="3" t="s">
        <v>67</v>
      </c>
      <c r="B71" s="6">
        <f t="shared" ref="B71" si="35">(B67)+(B70)</f>
        <v>3498</v>
      </c>
      <c r="C71" s="6">
        <f t="shared" ref="C71:E71" si="36">(C67)+(C70)</f>
        <v>0</v>
      </c>
      <c r="D71" s="18">
        <f t="shared" si="36"/>
        <v>3498</v>
      </c>
      <c r="E71" s="12">
        <f t="shared" si="36"/>
        <v>4000</v>
      </c>
      <c r="F71" s="12"/>
    </row>
    <row r="72" spans="1:6" x14ac:dyDescent="0.25">
      <c r="A72" s="3" t="s">
        <v>68</v>
      </c>
      <c r="B72" s="6">
        <f t="shared" ref="B72" si="37">(B71)-(0)</f>
        <v>3498</v>
      </c>
      <c r="C72" s="6">
        <f t="shared" ref="C72:E72" si="38">(C71)-(0)</f>
        <v>0</v>
      </c>
      <c r="D72" s="18">
        <f t="shared" si="38"/>
        <v>3498</v>
      </c>
      <c r="E72" s="12">
        <f t="shared" si="38"/>
        <v>4000</v>
      </c>
      <c r="F72" s="12"/>
    </row>
    <row r="73" spans="1:6" x14ac:dyDescent="0.25">
      <c r="A73" s="3" t="s">
        <v>69</v>
      </c>
      <c r="B73" s="7">
        <f t="shared" ref="B73" si="39">(B65)+(B72)</f>
        <v>-761.85000000000036</v>
      </c>
      <c r="C73" s="7">
        <f t="shared" ref="C73" si="40">(C65)+(C72)</f>
        <v>-4678.5600000000004</v>
      </c>
      <c r="D73" s="19">
        <f>(D65)+(D72)</f>
        <v>-5440.41</v>
      </c>
      <c r="E73" s="13">
        <f t="shared" ref="E73" si="41">(E65)+(E72)</f>
        <v>-6156</v>
      </c>
      <c r="F73" s="13"/>
    </row>
    <row r="74" spans="1:6" x14ac:dyDescent="0.25">
      <c r="A74" s="3"/>
      <c r="B74" s="4"/>
      <c r="C74" s="4"/>
      <c r="D74" s="16"/>
      <c r="E74" s="10"/>
      <c r="F74" s="10"/>
    </row>
    <row r="75" spans="1:6" ht="23.25" x14ac:dyDescent="0.25">
      <c r="A75" s="3" t="s">
        <v>336</v>
      </c>
      <c r="D75" s="17"/>
      <c r="E75" s="11" t="e">
        <f>#REF!</f>
        <v>#REF!</v>
      </c>
    </row>
    <row r="77" spans="1:6" x14ac:dyDescent="0.25">
      <c r="A77" s="28" t="s">
        <v>127</v>
      </c>
      <c r="B77" s="3"/>
      <c r="C77" s="3"/>
    </row>
    <row r="78" spans="1:6" x14ac:dyDescent="0.25">
      <c r="A78" s="3" t="s">
        <v>125</v>
      </c>
      <c r="B78" s="3"/>
      <c r="C78" s="3"/>
      <c r="E78" s="26">
        <v>16</v>
      </c>
    </row>
    <row r="79" spans="1:6" x14ac:dyDescent="0.25">
      <c r="A79" s="3" t="s">
        <v>126</v>
      </c>
      <c r="B79" s="3"/>
      <c r="C79" s="3"/>
      <c r="E79" s="27">
        <v>13</v>
      </c>
    </row>
    <row r="80" spans="1:6" x14ac:dyDescent="0.25">
      <c r="A80" s="3" t="s">
        <v>92</v>
      </c>
      <c r="B80" s="3"/>
      <c r="C80" s="3"/>
      <c r="E80" s="26">
        <f>E78+E79</f>
        <v>29</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170</v>
      </c>
      <c r="C87" s="32"/>
      <c r="D87" s="33"/>
      <c r="E87" s="34"/>
    </row>
    <row r="88" spans="1:5" x14ac:dyDescent="0.25">
      <c r="A88" s="8"/>
      <c r="B88" s="8"/>
      <c r="C88" s="8"/>
    </row>
  </sheetData>
  <mergeCells count="1">
    <mergeCell ref="B1:C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90FA0-8526-4E5C-8812-DA700F1D52DC}">
  <sheetPr>
    <tabColor rgb="FF92D050"/>
  </sheetPr>
  <dimension ref="A1:F88"/>
  <sheetViews>
    <sheetView topLeftCell="A58" workbookViewId="0">
      <selection activeCell="B75" sqref="B75"/>
    </sheetView>
  </sheetViews>
  <sheetFormatPr defaultRowHeight="15" x14ac:dyDescent="0.25"/>
  <cols>
    <col min="1" max="1" width="31.7109375" customWidth="1"/>
    <col min="2" max="2" width="12.42578125" customWidth="1"/>
    <col min="3" max="3" width="13.5703125" bestFit="1"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24.75" x14ac:dyDescent="0.25">
      <c r="A2" s="1"/>
      <c r="B2" s="2" t="s">
        <v>114</v>
      </c>
      <c r="C2" s="2" t="s">
        <v>113</v>
      </c>
      <c r="D2" s="15" t="s">
        <v>92</v>
      </c>
      <c r="E2" s="24" t="s">
        <v>76</v>
      </c>
      <c r="F2" s="24" t="s">
        <v>93</v>
      </c>
    </row>
    <row r="3" spans="1:6" x14ac:dyDescent="0.25">
      <c r="A3" s="3" t="s">
        <v>0</v>
      </c>
      <c r="B3" s="4"/>
      <c r="C3" s="4"/>
      <c r="D3" s="16"/>
      <c r="E3" s="10"/>
      <c r="F3" s="10"/>
    </row>
    <row r="4" spans="1:6" x14ac:dyDescent="0.25">
      <c r="A4" s="3" t="s">
        <v>1</v>
      </c>
      <c r="B4" s="4">
        <v>50</v>
      </c>
      <c r="C4" s="5"/>
      <c r="D4" s="17">
        <f>B4+C4</f>
        <v>50</v>
      </c>
      <c r="E4" s="10"/>
      <c r="F4" s="10"/>
    </row>
    <row r="5" spans="1:6" x14ac:dyDescent="0.25">
      <c r="A5" s="3" t="s">
        <v>2</v>
      </c>
      <c r="B5" s="4"/>
      <c r="C5" s="4"/>
      <c r="D5" s="16"/>
      <c r="E5" s="10"/>
      <c r="F5" s="10"/>
    </row>
    <row r="6" spans="1:6" x14ac:dyDescent="0.25">
      <c r="A6" s="3" t="s">
        <v>3</v>
      </c>
      <c r="B6" s="6">
        <f t="shared" ref="B6" si="0">(B4)+(B5)</f>
        <v>50</v>
      </c>
      <c r="C6" s="6">
        <f t="shared" ref="C6:E6" si="1">(C4)+(C5)</f>
        <v>0</v>
      </c>
      <c r="D6" s="18">
        <f t="shared" si="1"/>
        <v>50</v>
      </c>
      <c r="E6" s="12">
        <f t="shared" si="1"/>
        <v>0</v>
      </c>
      <c r="F6" s="12"/>
    </row>
    <row r="7" spans="1:6" x14ac:dyDescent="0.25">
      <c r="A7" s="3" t="s">
        <v>4</v>
      </c>
      <c r="B7" s="4"/>
      <c r="C7" s="4"/>
      <c r="D7" s="16"/>
      <c r="E7" s="10"/>
      <c r="F7" s="10"/>
    </row>
    <row r="8" spans="1:6" x14ac:dyDescent="0.25">
      <c r="A8" s="3" t="s">
        <v>5</v>
      </c>
      <c r="B8" s="4"/>
      <c r="C8" s="4"/>
      <c r="D8" s="17">
        <f t="shared" ref="D8:D20"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4"/>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c r="C20" s="4"/>
      <c r="D20" s="17">
        <f t="shared" si="2"/>
        <v>0</v>
      </c>
      <c r="E20" s="10"/>
      <c r="F20" s="10"/>
    </row>
    <row r="21" spans="1:6" x14ac:dyDescent="0.25">
      <c r="A21" s="3" t="s">
        <v>18</v>
      </c>
      <c r="B21" s="6">
        <f t="shared" ref="B21" si="5">(((((((((((B7)+(B8))+(B9))+(B10))+(B11))+(B12))+(B13))+(B14))+(B15))+(B16))+(B19))+(B20)</f>
        <v>0</v>
      </c>
      <c r="C21" s="6">
        <f t="shared" ref="C21:E21" si="6">(((((((((((C7)+(C8))+(C9))+(C10))+(C11))+(C12))+(C13))+(C14))+(C15))+(C16))+(C19))+(C20)</f>
        <v>0</v>
      </c>
      <c r="D21" s="18">
        <f t="shared" si="6"/>
        <v>0</v>
      </c>
      <c r="E21" s="12">
        <f t="shared" si="6"/>
        <v>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50</v>
      </c>
      <c r="C27" s="6">
        <f t="shared" ref="C27" si="11">((((C6)+(C21))+(C22))+(C23))+(C26)</f>
        <v>0</v>
      </c>
      <c r="D27" s="18">
        <f>((((D6)+(D21))+(D22))+(D23))+(D26)</f>
        <v>50</v>
      </c>
      <c r="E27" s="12">
        <f t="shared" ref="E27" si="12">((((E6)+(E21))+(E22))+(E23))+(E26)</f>
        <v>0</v>
      </c>
      <c r="F27" s="12"/>
    </row>
    <row r="28" spans="1:6" x14ac:dyDescent="0.25">
      <c r="A28" s="3" t="s">
        <v>24</v>
      </c>
      <c r="B28" s="6">
        <f t="shared" ref="B28" si="13">(B27)-(0)</f>
        <v>50</v>
      </c>
      <c r="C28" s="6">
        <f t="shared" ref="C28:E28" si="14">(C27)-(0)</f>
        <v>0</v>
      </c>
      <c r="D28" s="18">
        <f t="shared" si="14"/>
        <v>50</v>
      </c>
      <c r="E28" s="12">
        <f t="shared" si="14"/>
        <v>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x14ac:dyDescent="0.25">
      <c r="A42" s="3" t="s">
        <v>38</v>
      </c>
      <c r="B42" s="5">
        <v>505.35</v>
      </c>
      <c r="C42" s="4"/>
      <c r="D42" s="17">
        <f t="shared" ref="D42:D54" si="21">B42+C42</f>
        <v>505.35</v>
      </c>
      <c r="E42" s="11">
        <v>1650</v>
      </c>
      <c r="F42" s="11" t="s">
        <v>341</v>
      </c>
    </row>
    <row r="43" spans="1:6" x14ac:dyDescent="0.25">
      <c r="A43" s="3" t="s">
        <v>39</v>
      </c>
      <c r="B43" s="4"/>
      <c r="C43" s="4"/>
      <c r="D43" s="17">
        <f t="shared" si="21"/>
        <v>0</v>
      </c>
      <c r="E43" s="10"/>
      <c r="F43" s="10"/>
    </row>
    <row r="44" spans="1:6" x14ac:dyDescent="0.25">
      <c r="A44" s="3" t="s">
        <v>40</v>
      </c>
      <c r="B44" s="4">
        <v>12.5</v>
      </c>
      <c r="C44" s="4"/>
      <c r="D44" s="17">
        <f t="shared" si="21"/>
        <v>12.5</v>
      </c>
      <c r="E44" s="10"/>
      <c r="F44" s="10"/>
    </row>
    <row r="45" spans="1:6" x14ac:dyDescent="0.25">
      <c r="A45" s="3" t="s">
        <v>41</v>
      </c>
      <c r="B45" s="4"/>
      <c r="C45" s="4"/>
      <c r="D45" s="17">
        <f t="shared" si="21"/>
        <v>0</v>
      </c>
      <c r="E45" s="10"/>
      <c r="F45" s="10"/>
    </row>
    <row r="46" spans="1:6" x14ac:dyDescent="0.25">
      <c r="A46" s="3" t="s">
        <v>42</v>
      </c>
      <c r="B46" s="4"/>
      <c r="C46" s="4"/>
      <c r="D46" s="17">
        <f t="shared" si="21"/>
        <v>0</v>
      </c>
      <c r="E46" s="11"/>
      <c r="F46" s="63"/>
    </row>
    <row r="47" spans="1:6" x14ac:dyDescent="0.25">
      <c r="A47" s="3" t="s">
        <v>43</v>
      </c>
      <c r="B47" s="5"/>
      <c r="C47" s="4"/>
      <c r="D47" s="17">
        <f t="shared" si="21"/>
        <v>0</v>
      </c>
      <c r="E47" s="10"/>
      <c r="F47" s="10"/>
    </row>
    <row r="48" spans="1:6" ht="23.25" x14ac:dyDescent="0.25">
      <c r="A48" s="3" t="s">
        <v>44</v>
      </c>
      <c r="B48" s="4"/>
      <c r="C48" s="4"/>
      <c r="D48" s="17">
        <f t="shared" si="21"/>
        <v>0</v>
      </c>
      <c r="E48" s="10">
        <v>95</v>
      </c>
      <c r="F48" s="10" t="s">
        <v>342</v>
      </c>
    </row>
    <row r="49" spans="1:6" x14ac:dyDescent="0.25">
      <c r="A49" s="3" t="s">
        <v>45</v>
      </c>
      <c r="B49" s="4"/>
      <c r="C49" s="4"/>
      <c r="D49" s="17">
        <f t="shared" si="21"/>
        <v>0</v>
      </c>
      <c r="E49" s="10"/>
      <c r="F49" s="10"/>
    </row>
    <row r="50" spans="1:6" x14ac:dyDescent="0.25">
      <c r="A50" s="3" t="s">
        <v>46</v>
      </c>
      <c r="B50" s="4"/>
      <c r="C50" s="4"/>
      <c r="D50" s="17">
        <f t="shared" si="21"/>
        <v>0</v>
      </c>
      <c r="E50" s="10"/>
      <c r="F50" s="10"/>
    </row>
    <row r="51" spans="1:6" x14ac:dyDescent="0.25">
      <c r="A51" s="3" t="s">
        <v>268</v>
      </c>
      <c r="B51" s="4"/>
      <c r="C51" s="4"/>
      <c r="D51" s="17">
        <f t="shared" si="21"/>
        <v>0</v>
      </c>
      <c r="E51" s="10">
        <f>5*E80</f>
        <v>375</v>
      </c>
      <c r="F51" s="10" t="s">
        <v>267</v>
      </c>
    </row>
    <row r="52" spans="1:6" ht="34.5" x14ac:dyDescent="0.25">
      <c r="A52" s="3" t="s">
        <v>48</v>
      </c>
      <c r="B52" s="4"/>
      <c r="C52" s="4"/>
      <c r="D52" s="17">
        <f t="shared" si="21"/>
        <v>0</v>
      </c>
      <c r="E52" s="10">
        <v>2158</v>
      </c>
      <c r="F52" s="25" t="s">
        <v>172</v>
      </c>
    </row>
    <row r="53" spans="1:6" x14ac:dyDescent="0.25">
      <c r="A53" s="3" t="s">
        <v>49</v>
      </c>
      <c r="B53" s="4"/>
      <c r="C53" s="4"/>
      <c r="D53" s="17">
        <f t="shared" si="21"/>
        <v>0</v>
      </c>
      <c r="E53" s="10"/>
      <c r="F53" s="25"/>
    </row>
    <row r="54" spans="1:6" ht="43.15" customHeight="1" x14ac:dyDescent="0.25">
      <c r="A54" s="3" t="s">
        <v>50</v>
      </c>
      <c r="B54" s="4"/>
      <c r="C54" s="4"/>
      <c r="D54" s="17">
        <f t="shared" si="21"/>
        <v>0</v>
      </c>
      <c r="E54" s="10"/>
      <c r="F54" s="25"/>
    </row>
    <row r="55" spans="1:6" x14ac:dyDescent="0.25">
      <c r="A55" s="3" t="s">
        <v>51</v>
      </c>
      <c r="B55" s="6">
        <f t="shared" ref="B55" si="22">((B52)+(B53))+(B54)</f>
        <v>0</v>
      </c>
      <c r="C55" s="6">
        <f t="shared" ref="C55:E55" si="23">((C52)+(C53))+(C54)</f>
        <v>0</v>
      </c>
      <c r="D55" s="18">
        <f t="shared" si="23"/>
        <v>0</v>
      </c>
      <c r="E55" s="12">
        <f t="shared" si="23"/>
        <v>2158</v>
      </c>
      <c r="F55" s="12"/>
    </row>
    <row r="56" spans="1:6" x14ac:dyDescent="0.25">
      <c r="A56" s="3" t="s">
        <v>52</v>
      </c>
      <c r="B56" s="4"/>
      <c r="C56" s="4"/>
      <c r="D56" s="17">
        <f t="shared" ref="D56:D62" si="24">B56+C56</f>
        <v>0</v>
      </c>
      <c r="E56" s="10">
        <v>100</v>
      </c>
      <c r="F56" s="10" t="s">
        <v>344</v>
      </c>
    </row>
    <row r="57" spans="1:6" x14ac:dyDescent="0.25">
      <c r="A57" s="3" t="s">
        <v>269</v>
      </c>
      <c r="B57" s="4"/>
      <c r="C57" s="4"/>
      <c r="D57" s="17">
        <f>B57+C57</f>
        <v>0</v>
      </c>
      <c r="E57" s="10">
        <f>15*E80</f>
        <v>1125</v>
      </c>
      <c r="F57" s="10" t="s">
        <v>265</v>
      </c>
    </row>
    <row r="58" spans="1:6" x14ac:dyDescent="0.25">
      <c r="A58" s="3" t="s">
        <v>54</v>
      </c>
      <c r="B58" s="4"/>
      <c r="C58" s="4"/>
      <c r="D58" s="17">
        <f t="shared" si="24"/>
        <v>0</v>
      </c>
      <c r="E58" s="10"/>
      <c r="F58" s="10"/>
    </row>
    <row r="59" spans="1:6" x14ac:dyDescent="0.25">
      <c r="A59" s="3" t="s">
        <v>55</v>
      </c>
      <c r="B59" s="4"/>
      <c r="C59" s="4"/>
      <c r="D59" s="17">
        <f t="shared" si="24"/>
        <v>0</v>
      </c>
      <c r="E59" s="10"/>
      <c r="F59" s="10"/>
    </row>
    <row r="60" spans="1:6" x14ac:dyDescent="0.25">
      <c r="A60" s="3" t="s">
        <v>56</v>
      </c>
      <c r="B60" s="4"/>
      <c r="C60" s="4"/>
      <c r="D60" s="17">
        <f t="shared" si="24"/>
        <v>0</v>
      </c>
      <c r="E60" s="10"/>
      <c r="F60" s="10"/>
    </row>
    <row r="61" spans="1:6" x14ac:dyDescent="0.25">
      <c r="A61" s="3" t="s">
        <v>57</v>
      </c>
      <c r="B61" s="5"/>
      <c r="C61" s="4"/>
      <c r="D61" s="17">
        <f t="shared" si="24"/>
        <v>0</v>
      </c>
      <c r="E61" s="10"/>
      <c r="F61" s="10"/>
    </row>
    <row r="62" spans="1:6" x14ac:dyDescent="0.25">
      <c r="A62" s="3" t="s">
        <v>58</v>
      </c>
      <c r="B62" s="5"/>
      <c r="C62" s="4"/>
      <c r="D62" s="17">
        <f t="shared" si="24"/>
        <v>0</v>
      </c>
      <c r="E62" s="10">
        <v>2200</v>
      </c>
      <c r="F62" s="10" t="s">
        <v>343</v>
      </c>
    </row>
    <row r="63" spans="1:6" x14ac:dyDescent="0.25">
      <c r="A63" s="3" t="s">
        <v>59</v>
      </c>
      <c r="B63" s="6">
        <f t="shared" ref="B63" si="25">((((((((((((((((((B41)+(B42))+(B43))+(B44))+(B45))+(B46))+(B47))+(B48))+(B49))+(B50))+(B51))+(B55))+(B56))+(B57))+(B58))+(B59))+(B60))+(B61))+(B62)</f>
        <v>517.85</v>
      </c>
      <c r="C63" s="6">
        <f t="shared" ref="C63" si="26">((((((((((((((((((C41)+(C42))+(C43))+(C44))+(C45))+(C46))+(C47))+(C48))+(C49))+(C50))+(C51))+(C55))+(C56))+(C57))+(C58))+(C59))+(C60))+(C61))+(C62)</f>
        <v>0</v>
      </c>
      <c r="D63" s="18">
        <f>((((((((((((((((((D41)+(D42))+(D43))+(D44))+(D45))+(D46))+(D47))+(D48))+(D49))+(D50))+(D51))+(D55))+(D56))+(D57))+(D58))+(D59))+(D60))+(D61))+(D62)</f>
        <v>517.85</v>
      </c>
      <c r="E63" s="12">
        <f t="shared" ref="E63" si="27">((((((((((((((((((E41)+(E42))+(E43))+(E44))+(E45))+(E46))+(E47))+(E48))+(E49))+(E50))+(E51))+(E55))+(E56))+(E57))+(E58))+(E59))+(E60))+(E61))+(E62)</f>
        <v>7703</v>
      </c>
      <c r="F63" s="12"/>
    </row>
    <row r="64" spans="1:6" x14ac:dyDescent="0.25">
      <c r="A64" s="3" t="s">
        <v>60</v>
      </c>
      <c r="B64" s="6">
        <f t="shared" ref="B64" si="28">((B35)+(B40))+(B63)</f>
        <v>517.85</v>
      </c>
      <c r="C64" s="6">
        <f t="shared" ref="C64:E64" si="29">((C35)+(C40))+(C63)</f>
        <v>0</v>
      </c>
      <c r="D64" s="18">
        <f t="shared" si="29"/>
        <v>517.85</v>
      </c>
      <c r="E64" s="12">
        <f t="shared" si="29"/>
        <v>7703</v>
      </c>
      <c r="F64" s="12"/>
    </row>
    <row r="65" spans="1:6" x14ac:dyDescent="0.25">
      <c r="A65" s="3" t="s">
        <v>61</v>
      </c>
      <c r="B65" s="6">
        <f t="shared" ref="B65" si="30">(B28)-(B64)</f>
        <v>-467.85</v>
      </c>
      <c r="C65" s="6">
        <f t="shared" ref="C65:E65" si="31">(C28)-(C64)</f>
        <v>0</v>
      </c>
      <c r="D65" s="18">
        <f t="shared" si="31"/>
        <v>-467.85</v>
      </c>
      <c r="E65" s="12">
        <f t="shared" si="31"/>
        <v>-7703</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c r="C68" s="4"/>
      <c r="D68" s="17">
        <f t="shared" si="32"/>
        <v>0</v>
      </c>
      <c r="E68" s="10"/>
      <c r="F68" s="10"/>
    </row>
    <row r="69" spans="1:6" x14ac:dyDescent="0.25">
      <c r="A69" s="3" t="s">
        <v>65</v>
      </c>
      <c r="B69" s="4"/>
      <c r="C69" s="4"/>
      <c r="D69" s="17">
        <f t="shared" si="32"/>
        <v>0</v>
      </c>
      <c r="E69" s="10"/>
      <c r="F69" s="10"/>
    </row>
    <row r="70" spans="1:6" x14ac:dyDescent="0.25">
      <c r="A70" s="3" t="s">
        <v>66</v>
      </c>
      <c r="B70" s="6">
        <f t="shared" ref="B70" si="33">(B68)+(B69)</f>
        <v>0</v>
      </c>
      <c r="C70" s="6">
        <f t="shared" ref="C70:E70" si="34">(C68)+(C69)</f>
        <v>0</v>
      </c>
      <c r="D70" s="18">
        <f t="shared" si="34"/>
        <v>0</v>
      </c>
      <c r="E70" s="12">
        <f t="shared" si="34"/>
        <v>0</v>
      </c>
      <c r="F70" s="12"/>
    </row>
    <row r="71" spans="1:6" x14ac:dyDescent="0.25">
      <c r="A71" s="3" t="s">
        <v>67</v>
      </c>
      <c r="B71" s="6">
        <f t="shared" ref="B71" si="35">(B67)+(B70)</f>
        <v>0</v>
      </c>
      <c r="C71" s="6">
        <f t="shared" ref="C71:E71" si="36">(C67)+(C70)</f>
        <v>0</v>
      </c>
      <c r="D71" s="18">
        <f t="shared" si="36"/>
        <v>0</v>
      </c>
      <c r="E71" s="12">
        <f t="shared" si="36"/>
        <v>0</v>
      </c>
      <c r="F71" s="12"/>
    </row>
    <row r="72" spans="1:6" x14ac:dyDescent="0.25">
      <c r="A72" s="3" t="s">
        <v>68</v>
      </c>
      <c r="B72" s="6">
        <f t="shared" ref="B72" si="37">(B71)-(0)</f>
        <v>0</v>
      </c>
      <c r="C72" s="6">
        <f t="shared" ref="C72:E72" si="38">(C71)-(0)</f>
        <v>0</v>
      </c>
      <c r="D72" s="18">
        <f t="shared" si="38"/>
        <v>0</v>
      </c>
      <c r="E72" s="12">
        <f t="shared" si="38"/>
        <v>0</v>
      </c>
      <c r="F72" s="12"/>
    </row>
    <row r="73" spans="1:6" x14ac:dyDescent="0.25">
      <c r="A73" s="3" t="s">
        <v>69</v>
      </c>
      <c r="B73" s="7">
        <f t="shared" ref="B73" si="39">(B65)+(B72)</f>
        <v>-467.85</v>
      </c>
      <c r="C73" s="7">
        <f t="shared" ref="C73" si="40">(C65)+(C72)</f>
        <v>0</v>
      </c>
      <c r="D73" s="19">
        <f>(D65)+(D72)</f>
        <v>-467.85</v>
      </c>
      <c r="E73" s="13">
        <f t="shared" ref="E73" si="41">(E65)+(E72)</f>
        <v>-7703</v>
      </c>
      <c r="F73" s="13"/>
    </row>
    <row r="74" spans="1:6" x14ac:dyDescent="0.25">
      <c r="A74" s="3"/>
      <c r="B74" s="4"/>
      <c r="C74" s="4"/>
      <c r="D74" s="16"/>
      <c r="E74" s="10"/>
      <c r="F74" s="10"/>
    </row>
    <row r="75" spans="1:6" ht="23.25" x14ac:dyDescent="0.25">
      <c r="A75" s="3" t="s">
        <v>336</v>
      </c>
      <c r="D75" s="17"/>
      <c r="E75" s="11">
        <v>0</v>
      </c>
    </row>
    <row r="77" spans="1:6" x14ac:dyDescent="0.25">
      <c r="A77" s="28" t="s">
        <v>127</v>
      </c>
      <c r="B77" s="3"/>
      <c r="C77" s="3"/>
    </row>
    <row r="78" spans="1:6" x14ac:dyDescent="0.25">
      <c r="A78" s="3" t="s">
        <v>125</v>
      </c>
      <c r="B78" s="3"/>
      <c r="C78" s="3"/>
      <c r="E78" s="26">
        <v>75</v>
      </c>
      <c r="F78" s="14" t="s">
        <v>286</v>
      </c>
    </row>
    <row r="79" spans="1:6" x14ac:dyDescent="0.25">
      <c r="A79" s="3" t="s">
        <v>126</v>
      </c>
      <c r="B79" s="3"/>
      <c r="C79" s="3"/>
      <c r="E79" s="27">
        <v>0</v>
      </c>
    </row>
    <row r="80" spans="1:6" x14ac:dyDescent="0.25">
      <c r="A80" s="3" t="s">
        <v>92</v>
      </c>
      <c r="B80" s="3"/>
      <c r="C80" s="3"/>
      <c r="E80" s="26">
        <f>E78+E79</f>
        <v>75</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3" t="s">
        <v>285</v>
      </c>
      <c r="C87" s="33"/>
      <c r="D87" s="33"/>
    </row>
    <row r="88" spans="1:5" x14ac:dyDescent="0.25">
      <c r="A88" s="8"/>
      <c r="B88" s="20"/>
      <c r="C88" s="20"/>
    </row>
  </sheetData>
  <mergeCells count="1">
    <mergeCell ref="B1:C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DF84B-978B-4253-AEFF-9EBC602DAB13}">
  <sheetPr>
    <tabColor rgb="FF92D050"/>
  </sheetPr>
  <dimension ref="A1:F88"/>
  <sheetViews>
    <sheetView topLeftCell="A55" workbookViewId="0">
      <selection activeCell="F61" sqref="F61"/>
    </sheetView>
  </sheetViews>
  <sheetFormatPr defaultRowHeight="15" x14ac:dyDescent="0.25"/>
  <cols>
    <col min="1" max="1" width="31.7109375" customWidth="1"/>
    <col min="2" max="2" width="12.42578125" customWidth="1"/>
    <col min="3" max="3" width="12.85546875" bestFit="1"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36.75" x14ac:dyDescent="0.25">
      <c r="A2" s="1"/>
      <c r="B2" s="2" t="s">
        <v>118</v>
      </c>
      <c r="C2" s="2" t="s">
        <v>117</v>
      </c>
      <c r="D2" s="15" t="s">
        <v>92</v>
      </c>
      <c r="E2" s="24" t="s">
        <v>76</v>
      </c>
      <c r="F2" s="24" t="s">
        <v>93</v>
      </c>
    </row>
    <row r="3" spans="1:6" x14ac:dyDescent="0.25">
      <c r="A3" s="3" t="s">
        <v>0</v>
      </c>
      <c r="B3" s="4"/>
      <c r="C3" s="4"/>
      <c r="D3" s="16"/>
      <c r="E3" s="10"/>
      <c r="F3" s="10"/>
    </row>
    <row r="4" spans="1:6" x14ac:dyDescent="0.25">
      <c r="A4" s="3" t="s">
        <v>1</v>
      </c>
      <c r="B4" s="4">
        <v>100</v>
      </c>
      <c r="C4" s="4"/>
      <c r="D4" s="17">
        <f>B4+C4</f>
        <v>100</v>
      </c>
      <c r="E4" s="10"/>
      <c r="F4" s="10"/>
    </row>
    <row r="5" spans="1:6" x14ac:dyDescent="0.25">
      <c r="A5" s="3" t="s">
        <v>2</v>
      </c>
      <c r="B5" s="4"/>
      <c r="C5" s="4"/>
      <c r="D5" s="16"/>
      <c r="E5" s="10"/>
      <c r="F5" s="10"/>
    </row>
    <row r="6" spans="1:6" x14ac:dyDescent="0.25">
      <c r="A6" s="3" t="s">
        <v>3</v>
      </c>
      <c r="B6" s="6">
        <f t="shared" ref="B6" si="0">(B4)+(B5)</f>
        <v>100</v>
      </c>
      <c r="C6" s="6">
        <f t="shared" ref="C6:E6" si="1">(C4)+(C5)</f>
        <v>0</v>
      </c>
      <c r="D6" s="18">
        <f t="shared" si="1"/>
        <v>100</v>
      </c>
      <c r="E6" s="12">
        <f t="shared" si="1"/>
        <v>0</v>
      </c>
      <c r="F6" s="12"/>
    </row>
    <row r="7" spans="1:6" x14ac:dyDescent="0.25">
      <c r="A7" s="3" t="s">
        <v>4</v>
      </c>
      <c r="B7" s="4"/>
      <c r="C7" s="4"/>
      <c r="D7" s="16"/>
      <c r="E7" s="10"/>
      <c r="F7" s="10"/>
    </row>
    <row r="8" spans="1:6" x14ac:dyDescent="0.25">
      <c r="A8" s="3" t="s">
        <v>5</v>
      </c>
      <c r="B8" s="4"/>
      <c r="C8" s="4"/>
      <c r="D8" s="17">
        <f t="shared" ref="D8:D20"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4"/>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5"/>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c r="C20" s="5"/>
      <c r="D20" s="17">
        <f t="shared" si="2"/>
        <v>0</v>
      </c>
      <c r="E20" s="10"/>
      <c r="F20" s="10"/>
    </row>
    <row r="21" spans="1:6" x14ac:dyDescent="0.25">
      <c r="A21" s="3" t="s">
        <v>18</v>
      </c>
      <c r="B21" s="6">
        <f t="shared" ref="B21" si="5">(((((((((((B7)+(B8))+(B9))+(B10))+(B11))+(B12))+(B13))+(B14))+(B15))+(B16))+(B19))+(B20)</f>
        <v>0</v>
      </c>
      <c r="C21" s="6">
        <f t="shared" ref="C21:E21" si="6">(((((((((((C7)+(C8))+(C9))+(C10))+(C11))+(C12))+(C13))+(C14))+(C15))+(C16))+(C19))+(C20)</f>
        <v>0</v>
      </c>
      <c r="D21" s="18">
        <f t="shared" si="6"/>
        <v>0</v>
      </c>
      <c r="E21" s="12">
        <f t="shared" si="6"/>
        <v>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100</v>
      </c>
      <c r="C27" s="6">
        <f t="shared" ref="C27" si="11">((((C6)+(C21))+(C22))+(C23))+(C26)</f>
        <v>0</v>
      </c>
      <c r="D27" s="18">
        <f>((((D6)+(D21))+(D22))+(D23))+(D26)</f>
        <v>100</v>
      </c>
      <c r="E27" s="12">
        <f t="shared" ref="E27" si="12">((((E6)+(E21))+(E22))+(E23))+(E26)</f>
        <v>0</v>
      </c>
      <c r="F27" s="12"/>
    </row>
    <row r="28" spans="1:6" x14ac:dyDescent="0.25">
      <c r="A28" s="3" t="s">
        <v>24</v>
      </c>
      <c r="B28" s="6">
        <f t="shared" ref="B28" si="13">(B27)-(0)</f>
        <v>100</v>
      </c>
      <c r="C28" s="6">
        <f t="shared" ref="C28:E28" si="14">(C27)-(0)</f>
        <v>0</v>
      </c>
      <c r="D28" s="18">
        <f t="shared" si="14"/>
        <v>100</v>
      </c>
      <c r="E28" s="12">
        <f t="shared" si="14"/>
        <v>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x14ac:dyDescent="0.25">
      <c r="A42" s="3" t="s">
        <v>38</v>
      </c>
      <c r="B42" s="4"/>
      <c r="C42" s="4"/>
      <c r="D42" s="17">
        <f t="shared" ref="D42:D54" si="21">B42+C42</f>
        <v>0</v>
      </c>
      <c r="E42" s="11">
        <v>800</v>
      </c>
      <c r="F42" s="11"/>
    </row>
    <row r="43" spans="1:6" x14ac:dyDescent="0.25">
      <c r="A43" s="3" t="s">
        <v>39</v>
      </c>
      <c r="B43" s="4"/>
      <c r="C43" s="4"/>
      <c r="D43" s="17">
        <f t="shared" si="21"/>
        <v>0</v>
      </c>
      <c r="E43" s="10"/>
      <c r="F43" s="10"/>
    </row>
    <row r="44" spans="1:6" x14ac:dyDescent="0.25">
      <c r="A44" s="3" t="s">
        <v>40</v>
      </c>
      <c r="B44" s="4"/>
      <c r="C44" s="4"/>
      <c r="D44" s="17">
        <f t="shared" si="21"/>
        <v>0</v>
      </c>
      <c r="E44" s="10"/>
      <c r="F44" s="10"/>
    </row>
    <row r="45" spans="1:6" x14ac:dyDescent="0.25">
      <c r="A45" s="3" t="s">
        <v>41</v>
      </c>
      <c r="B45" s="4"/>
      <c r="C45" s="4"/>
      <c r="D45" s="17">
        <f t="shared" si="21"/>
        <v>0</v>
      </c>
      <c r="E45" s="10"/>
      <c r="F45" s="10"/>
    </row>
    <row r="46" spans="1:6" x14ac:dyDescent="0.25">
      <c r="A46" s="3" t="s">
        <v>42</v>
      </c>
      <c r="B46" s="4"/>
      <c r="C46" s="4"/>
      <c r="D46" s="17">
        <f t="shared" si="21"/>
        <v>0</v>
      </c>
      <c r="E46" s="11"/>
      <c r="F46" s="11"/>
    </row>
    <row r="47" spans="1:6" x14ac:dyDescent="0.25">
      <c r="A47" s="3" t="s">
        <v>43</v>
      </c>
      <c r="B47" s="4"/>
      <c r="C47" s="4"/>
      <c r="D47" s="17">
        <f t="shared" si="21"/>
        <v>0</v>
      </c>
      <c r="E47" s="10"/>
      <c r="F47" s="10"/>
    </row>
    <row r="48" spans="1:6" x14ac:dyDescent="0.25">
      <c r="A48" s="3" t="s">
        <v>44</v>
      </c>
      <c r="B48" s="4"/>
      <c r="C48" s="4"/>
      <c r="D48" s="17">
        <f t="shared" si="21"/>
        <v>0</v>
      </c>
      <c r="E48" s="10"/>
      <c r="F48" s="10"/>
    </row>
    <row r="49" spans="1:6" x14ac:dyDescent="0.25">
      <c r="A49" s="3" t="s">
        <v>45</v>
      </c>
      <c r="B49" s="4"/>
      <c r="C49" s="4"/>
      <c r="D49" s="17">
        <f t="shared" si="21"/>
        <v>0</v>
      </c>
      <c r="E49" s="10"/>
      <c r="F49" s="10"/>
    </row>
    <row r="50" spans="1:6" x14ac:dyDescent="0.25">
      <c r="A50" s="3" t="s">
        <v>46</v>
      </c>
      <c r="B50" s="4"/>
      <c r="C50" s="4"/>
      <c r="D50" s="17">
        <f t="shared" si="21"/>
        <v>0</v>
      </c>
      <c r="E50" s="10"/>
      <c r="F50" s="10"/>
    </row>
    <row r="51" spans="1:6" x14ac:dyDescent="0.25">
      <c r="A51" s="3" t="s">
        <v>268</v>
      </c>
      <c r="B51" s="4"/>
      <c r="C51" s="4"/>
      <c r="D51" s="17">
        <f t="shared" si="21"/>
        <v>0</v>
      </c>
      <c r="E51" s="10">
        <f>5*E80</f>
        <v>120</v>
      </c>
      <c r="F51" s="10" t="s">
        <v>267</v>
      </c>
    </row>
    <row r="52" spans="1:6" x14ac:dyDescent="0.25">
      <c r="A52" s="3" t="s">
        <v>48</v>
      </c>
      <c r="B52" s="4"/>
      <c r="C52" s="4"/>
      <c r="D52" s="17">
        <f t="shared" si="21"/>
        <v>0</v>
      </c>
      <c r="E52" s="10"/>
      <c r="F52" s="10"/>
    </row>
    <row r="53" spans="1:6" x14ac:dyDescent="0.25">
      <c r="A53" s="3" t="s">
        <v>49</v>
      </c>
      <c r="B53" s="4"/>
      <c r="C53" s="4"/>
      <c r="D53" s="17">
        <f t="shared" si="21"/>
        <v>0</v>
      </c>
      <c r="E53" s="10"/>
      <c r="F53" s="10"/>
    </row>
    <row r="54" spans="1:6" x14ac:dyDescent="0.25">
      <c r="A54" s="3" t="s">
        <v>50</v>
      </c>
      <c r="B54" s="4"/>
      <c r="C54" s="4"/>
      <c r="D54" s="17">
        <f t="shared" si="21"/>
        <v>0</v>
      </c>
      <c r="E54" s="10"/>
      <c r="F54" s="10"/>
    </row>
    <row r="55" spans="1:6" x14ac:dyDescent="0.25">
      <c r="A55" s="3" t="s">
        <v>51</v>
      </c>
      <c r="B55" s="6">
        <f t="shared" ref="B55" si="22">((B52)+(B53))+(B54)</f>
        <v>0</v>
      </c>
      <c r="C55" s="6">
        <f t="shared" ref="C55:E55" si="23">((C52)+(C53))+(C54)</f>
        <v>0</v>
      </c>
      <c r="D55" s="18">
        <f t="shared" si="23"/>
        <v>0</v>
      </c>
      <c r="E55" s="12">
        <f t="shared" si="23"/>
        <v>0</v>
      </c>
      <c r="F55" s="12"/>
    </row>
    <row r="56" spans="1:6" x14ac:dyDescent="0.25">
      <c r="A56" s="3" t="s">
        <v>52</v>
      </c>
      <c r="B56" s="4"/>
      <c r="C56" s="4"/>
      <c r="D56" s="17">
        <f t="shared" ref="D56:D62" si="24">B56+C56</f>
        <v>0</v>
      </c>
      <c r="E56" s="10"/>
      <c r="F56" s="10"/>
    </row>
    <row r="57" spans="1:6" x14ac:dyDescent="0.25">
      <c r="A57" s="3" t="s">
        <v>269</v>
      </c>
      <c r="B57" s="4"/>
      <c r="C57" s="4"/>
      <c r="D57" s="17">
        <f>B57+C57</f>
        <v>0</v>
      </c>
      <c r="E57" s="10">
        <f>15*E80</f>
        <v>360</v>
      </c>
      <c r="F57" s="10" t="s">
        <v>265</v>
      </c>
    </row>
    <row r="58" spans="1:6" x14ac:dyDescent="0.25">
      <c r="A58" s="3" t="s">
        <v>54</v>
      </c>
      <c r="B58" s="4"/>
      <c r="C58" s="4"/>
      <c r="D58" s="17">
        <f t="shared" si="24"/>
        <v>0</v>
      </c>
      <c r="E58" s="10"/>
      <c r="F58" s="10"/>
    </row>
    <row r="59" spans="1:6" x14ac:dyDescent="0.25">
      <c r="A59" s="3" t="s">
        <v>55</v>
      </c>
      <c r="B59" s="4"/>
      <c r="C59" s="4"/>
      <c r="D59" s="17">
        <f t="shared" si="24"/>
        <v>0</v>
      </c>
      <c r="E59" s="10"/>
      <c r="F59" s="10"/>
    </row>
    <row r="60" spans="1:6" x14ac:dyDescent="0.25">
      <c r="A60" s="3" t="s">
        <v>56</v>
      </c>
      <c r="B60" s="4"/>
      <c r="C60" s="4"/>
      <c r="D60" s="17">
        <f t="shared" si="24"/>
        <v>0</v>
      </c>
      <c r="E60" s="10"/>
      <c r="F60" s="10"/>
    </row>
    <row r="61" spans="1:6" x14ac:dyDescent="0.25">
      <c r="A61" s="3" t="s">
        <v>57</v>
      </c>
      <c r="B61" s="4"/>
      <c r="C61" s="5"/>
      <c r="D61" s="17">
        <f t="shared" si="24"/>
        <v>0</v>
      </c>
      <c r="E61" s="10">
        <v>3000</v>
      </c>
      <c r="F61" s="25"/>
    </row>
    <row r="62" spans="1:6" x14ac:dyDescent="0.25">
      <c r="A62" s="3" t="s">
        <v>58</v>
      </c>
      <c r="B62" s="4">
        <v>650</v>
      </c>
      <c r="C62" s="4"/>
      <c r="D62" s="17">
        <f t="shared" si="24"/>
        <v>650</v>
      </c>
      <c r="E62" s="10">
        <v>1300</v>
      </c>
      <c r="F62" s="25"/>
    </row>
    <row r="63" spans="1:6" x14ac:dyDescent="0.25">
      <c r="A63" s="3" t="s">
        <v>59</v>
      </c>
      <c r="B63" s="6">
        <f t="shared" ref="B63" si="25">((((((((((((((((((B41)+(B42))+(B43))+(B44))+(B45))+(B46))+(B47))+(B48))+(B49))+(B50))+(B51))+(B55))+(B56))+(B57))+(B58))+(B59))+(B60))+(B61))+(B62)</f>
        <v>650</v>
      </c>
      <c r="C63" s="6">
        <f t="shared" ref="C63" si="26">((((((((((((((((((C41)+(C42))+(C43))+(C44))+(C45))+(C46))+(C47))+(C48))+(C49))+(C50))+(C51))+(C55))+(C56))+(C57))+(C58))+(C59))+(C60))+(C61))+(C62)</f>
        <v>0</v>
      </c>
      <c r="D63" s="18">
        <f>((((((((((((((((((D41)+(D42))+(D43))+(D44))+(D45))+(D46))+(D47))+(D48))+(D49))+(D50))+(D51))+(D55))+(D56))+(D57))+(D58))+(D59))+(D60))+(D61))+(D62)</f>
        <v>650</v>
      </c>
      <c r="E63" s="12">
        <f t="shared" ref="E63" si="27">((((((((((((((((((E41)+(E42))+(E43))+(E44))+(E45))+(E46))+(E47))+(E48))+(E49))+(E50))+(E51))+(E55))+(E56))+(E57))+(E58))+(E59))+(E60))+(E61))+(E62)</f>
        <v>5580</v>
      </c>
      <c r="F63" s="12"/>
    </row>
    <row r="64" spans="1:6" x14ac:dyDescent="0.25">
      <c r="A64" s="3" t="s">
        <v>60</v>
      </c>
      <c r="B64" s="6">
        <f t="shared" ref="B64" si="28">((B35)+(B40))+(B63)</f>
        <v>650</v>
      </c>
      <c r="C64" s="6">
        <f t="shared" ref="C64:E64" si="29">((C35)+(C40))+(C63)</f>
        <v>0</v>
      </c>
      <c r="D64" s="18">
        <f t="shared" si="29"/>
        <v>650</v>
      </c>
      <c r="E64" s="12">
        <f t="shared" si="29"/>
        <v>5580</v>
      </c>
      <c r="F64" s="12"/>
    </row>
    <row r="65" spans="1:6" x14ac:dyDescent="0.25">
      <c r="A65" s="3" t="s">
        <v>61</v>
      </c>
      <c r="B65" s="6">
        <f t="shared" ref="B65" si="30">(B28)-(B64)</f>
        <v>-550</v>
      </c>
      <c r="C65" s="6">
        <f t="shared" ref="C65:E65" si="31">(C28)-(C64)</f>
        <v>0</v>
      </c>
      <c r="D65" s="18">
        <f t="shared" si="31"/>
        <v>-550</v>
      </c>
      <c r="E65" s="12">
        <f t="shared" si="31"/>
        <v>-5580</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c r="C68" s="4"/>
      <c r="D68" s="17">
        <f t="shared" si="32"/>
        <v>0</v>
      </c>
      <c r="E68" s="10"/>
      <c r="F68" s="10"/>
    </row>
    <row r="69" spans="1:6" x14ac:dyDescent="0.25">
      <c r="A69" s="3" t="s">
        <v>65</v>
      </c>
      <c r="B69" s="4"/>
      <c r="C69" s="4"/>
      <c r="D69" s="17">
        <f t="shared" si="32"/>
        <v>0</v>
      </c>
      <c r="E69" s="10"/>
      <c r="F69" s="10"/>
    </row>
    <row r="70" spans="1:6" x14ac:dyDescent="0.25">
      <c r="A70" s="3" t="s">
        <v>66</v>
      </c>
      <c r="B70" s="6">
        <f t="shared" ref="B70" si="33">(B68)+(B69)</f>
        <v>0</v>
      </c>
      <c r="C70" s="6">
        <f t="shared" ref="C70:E70" si="34">(C68)+(C69)</f>
        <v>0</v>
      </c>
      <c r="D70" s="18">
        <f t="shared" si="34"/>
        <v>0</v>
      </c>
      <c r="E70" s="12">
        <f t="shared" si="34"/>
        <v>0</v>
      </c>
      <c r="F70" s="12"/>
    </row>
    <row r="71" spans="1:6" x14ac:dyDescent="0.25">
      <c r="A71" s="3" t="s">
        <v>67</v>
      </c>
      <c r="B71" s="6">
        <f t="shared" ref="B71" si="35">(B67)+(B70)</f>
        <v>0</v>
      </c>
      <c r="C71" s="6">
        <f t="shared" ref="C71:E71" si="36">(C67)+(C70)</f>
        <v>0</v>
      </c>
      <c r="D71" s="18">
        <f t="shared" si="36"/>
        <v>0</v>
      </c>
      <c r="E71" s="12">
        <f t="shared" si="36"/>
        <v>0</v>
      </c>
      <c r="F71" s="12"/>
    </row>
    <row r="72" spans="1:6" x14ac:dyDescent="0.25">
      <c r="A72" s="3" t="s">
        <v>68</v>
      </c>
      <c r="B72" s="6">
        <f t="shared" ref="B72" si="37">(B71)-(0)</f>
        <v>0</v>
      </c>
      <c r="C72" s="6">
        <f t="shared" ref="C72:E72" si="38">(C71)-(0)</f>
        <v>0</v>
      </c>
      <c r="D72" s="18">
        <f t="shared" si="38"/>
        <v>0</v>
      </c>
      <c r="E72" s="12">
        <f t="shared" si="38"/>
        <v>0</v>
      </c>
      <c r="F72" s="12"/>
    </row>
    <row r="73" spans="1:6" x14ac:dyDescent="0.25">
      <c r="A73" s="3" t="s">
        <v>69</v>
      </c>
      <c r="B73" s="7">
        <f t="shared" ref="B73" si="39">(B65)+(B72)</f>
        <v>-550</v>
      </c>
      <c r="C73" s="7">
        <f t="shared" ref="C73" si="40">(C65)+(C72)</f>
        <v>0</v>
      </c>
      <c r="D73" s="19">
        <f>(D65)+(D72)</f>
        <v>-550</v>
      </c>
      <c r="E73" s="13">
        <f t="shared" ref="E73" si="41">(E65)+(E72)</f>
        <v>-5580</v>
      </c>
      <c r="F73" s="13"/>
    </row>
    <row r="74" spans="1:6" x14ac:dyDescent="0.25">
      <c r="A74" s="3"/>
      <c r="B74" s="4"/>
      <c r="C74" s="4"/>
      <c r="D74" s="16"/>
      <c r="E74" s="10"/>
      <c r="F74" s="10"/>
    </row>
    <row r="75" spans="1:6" ht="23.25" x14ac:dyDescent="0.25">
      <c r="A75" s="3" t="s">
        <v>299</v>
      </c>
      <c r="D75" s="17"/>
      <c r="E75" s="11">
        <v>2684.65</v>
      </c>
    </row>
    <row r="77" spans="1:6" x14ac:dyDescent="0.25">
      <c r="A77" s="28" t="s">
        <v>127</v>
      </c>
      <c r="B77" s="3"/>
      <c r="C77" s="3"/>
    </row>
    <row r="78" spans="1:6" x14ac:dyDescent="0.25">
      <c r="A78" s="3" t="s">
        <v>125</v>
      </c>
      <c r="B78" s="3"/>
      <c r="C78" s="3"/>
      <c r="E78" s="26">
        <v>12</v>
      </c>
    </row>
    <row r="79" spans="1:6" x14ac:dyDescent="0.25">
      <c r="A79" s="3" t="s">
        <v>126</v>
      </c>
      <c r="B79" s="3"/>
      <c r="C79" s="3"/>
      <c r="E79" s="27">
        <v>12</v>
      </c>
    </row>
    <row r="80" spans="1:6" x14ac:dyDescent="0.25">
      <c r="A80" s="3" t="s">
        <v>92</v>
      </c>
      <c r="B80" s="3"/>
      <c r="C80" s="3"/>
      <c r="E80" s="26">
        <f>E78+E79</f>
        <v>24</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245</v>
      </c>
      <c r="C87" s="32"/>
      <c r="D87" s="33"/>
      <c r="E87" s="34"/>
    </row>
    <row r="88" spans="1:5" x14ac:dyDescent="0.25">
      <c r="A88" s="8"/>
      <c r="B88" s="8" t="s">
        <v>246</v>
      </c>
      <c r="C88" s="8"/>
    </row>
  </sheetData>
  <mergeCells count="1">
    <mergeCell ref="B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67B5-6697-48F5-83E1-E564C7258EA9}">
  <sheetPr>
    <tabColor rgb="FFFFC000"/>
  </sheetPr>
  <dimension ref="A1:F94"/>
  <sheetViews>
    <sheetView topLeftCell="A55" workbookViewId="0">
      <selection activeCell="B75" sqref="B75"/>
    </sheetView>
  </sheetViews>
  <sheetFormatPr defaultRowHeight="15" x14ac:dyDescent="0.25"/>
  <cols>
    <col min="1" max="1" width="31.7109375" customWidth="1"/>
    <col min="2" max="2" width="16.28515625" customWidth="1"/>
    <col min="3" max="3" width="14.28515625" customWidth="1"/>
    <col min="4" max="4" width="10.28515625" style="20" customWidth="1"/>
    <col min="5" max="5" width="12.42578125" style="14" customWidth="1"/>
    <col min="6" max="6" width="27.28515625" style="36" customWidth="1"/>
    <col min="9" max="9" width="18" customWidth="1"/>
  </cols>
  <sheetData>
    <row r="1" spans="1:6" x14ac:dyDescent="0.25">
      <c r="B1" s="127" t="s">
        <v>295</v>
      </c>
      <c r="C1" s="127"/>
      <c r="D1" s="22"/>
    </row>
    <row r="2" spans="1:6" ht="24.75" x14ac:dyDescent="0.25">
      <c r="A2" s="1"/>
      <c r="B2" s="2" t="s">
        <v>72</v>
      </c>
      <c r="C2" s="2" t="s">
        <v>75</v>
      </c>
      <c r="D2" s="15" t="s">
        <v>92</v>
      </c>
      <c r="E2" s="9" t="s">
        <v>76</v>
      </c>
      <c r="F2" s="52" t="s">
        <v>93</v>
      </c>
    </row>
    <row r="3" spans="1:6" x14ac:dyDescent="0.25">
      <c r="A3" s="3" t="s">
        <v>0</v>
      </c>
      <c r="B3" s="4"/>
      <c r="C3" s="4"/>
      <c r="D3" s="16"/>
      <c r="E3" s="10"/>
      <c r="F3" s="38"/>
    </row>
    <row r="4" spans="1:6" x14ac:dyDescent="0.25">
      <c r="A4" s="3" t="s">
        <v>1</v>
      </c>
      <c r="B4" s="5">
        <v>4475.76</v>
      </c>
      <c r="C4" s="4"/>
      <c r="D4" s="17">
        <f>B4+C4</f>
        <v>4475.76</v>
      </c>
      <c r="E4" s="10">
        <v>4000</v>
      </c>
      <c r="F4" s="38"/>
    </row>
    <row r="5" spans="1:6" x14ac:dyDescent="0.25">
      <c r="A5" s="3" t="s">
        <v>2</v>
      </c>
      <c r="B5" s="4"/>
      <c r="C5" s="4"/>
      <c r="D5" s="17">
        <f>B5+C5</f>
        <v>0</v>
      </c>
      <c r="E5" s="10"/>
      <c r="F5" s="38"/>
    </row>
    <row r="6" spans="1:6" x14ac:dyDescent="0.25">
      <c r="A6" s="3" t="s">
        <v>3</v>
      </c>
      <c r="B6" s="6">
        <f t="shared" ref="B6:C6" si="0">(B4)+(B5)</f>
        <v>4475.76</v>
      </c>
      <c r="C6" s="6">
        <f t="shared" si="0"/>
        <v>0</v>
      </c>
      <c r="D6" s="18">
        <f t="shared" ref="D6:E6" si="1">(D4)+(D5)</f>
        <v>4475.76</v>
      </c>
      <c r="E6" s="13">
        <f t="shared" si="1"/>
        <v>4000</v>
      </c>
      <c r="F6" s="39"/>
    </row>
    <row r="7" spans="1:6" x14ac:dyDescent="0.25">
      <c r="A7" s="3" t="s">
        <v>4</v>
      </c>
      <c r="B7" s="4"/>
      <c r="C7" s="4"/>
      <c r="D7" s="16"/>
      <c r="E7" s="10"/>
      <c r="F7" s="38"/>
    </row>
    <row r="8" spans="1:6" x14ac:dyDescent="0.25">
      <c r="A8" s="3" t="s">
        <v>5</v>
      </c>
      <c r="B8" s="4"/>
      <c r="C8" s="4"/>
      <c r="D8" s="17">
        <f t="shared" ref="D8:D19" si="2">B8+C8</f>
        <v>0</v>
      </c>
      <c r="E8" s="10"/>
      <c r="F8" s="38"/>
    </row>
    <row r="9" spans="1:6" x14ac:dyDescent="0.25">
      <c r="A9" s="3" t="s">
        <v>6</v>
      </c>
      <c r="B9" s="4"/>
      <c r="C9" s="4"/>
      <c r="D9" s="17">
        <f t="shared" si="2"/>
        <v>0</v>
      </c>
      <c r="E9" s="10"/>
      <c r="F9" s="38"/>
    </row>
    <row r="10" spans="1:6" x14ac:dyDescent="0.25">
      <c r="A10" s="3" t="s">
        <v>7</v>
      </c>
      <c r="B10" s="4"/>
      <c r="C10" s="4"/>
      <c r="D10" s="17">
        <f t="shared" si="2"/>
        <v>0</v>
      </c>
      <c r="E10" s="10"/>
      <c r="F10" s="38"/>
    </row>
    <row r="11" spans="1:6" x14ac:dyDescent="0.25">
      <c r="A11" s="3" t="s">
        <v>8</v>
      </c>
      <c r="B11" s="4"/>
      <c r="C11" s="4"/>
      <c r="D11" s="17">
        <f t="shared" si="2"/>
        <v>0</v>
      </c>
      <c r="E11" s="10"/>
      <c r="F11" s="38"/>
    </row>
    <row r="12" spans="1:6" x14ac:dyDescent="0.25">
      <c r="A12" s="3" t="s">
        <v>9</v>
      </c>
      <c r="B12" s="4"/>
      <c r="C12" s="4"/>
      <c r="D12" s="17">
        <f t="shared" si="2"/>
        <v>0</v>
      </c>
      <c r="E12" s="10"/>
      <c r="F12" s="38"/>
    </row>
    <row r="13" spans="1:6" x14ac:dyDescent="0.25">
      <c r="A13" s="3" t="s">
        <v>10</v>
      </c>
      <c r="B13" s="4"/>
      <c r="C13" s="4"/>
      <c r="D13" s="17">
        <f t="shared" si="2"/>
        <v>0</v>
      </c>
      <c r="E13" s="10"/>
      <c r="F13" s="38"/>
    </row>
    <row r="14" spans="1:6" x14ac:dyDescent="0.25">
      <c r="A14" s="3" t="s">
        <v>11</v>
      </c>
      <c r="B14" s="4"/>
      <c r="C14" s="4"/>
      <c r="D14" s="17">
        <f t="shared" si="2"/>
        <v>0</v>
      </c>
      <c r="E14" s="10"/>
      <c r="F14" s="38"/>
    </row>
    <row r="15" spans="1:6" x14ac:dyDescent="0.25">
      <c r="A15" s="3" t="s">
        <v>12</v>
      </c>
      <c r="B15" s="5">
        <v>0</v>
      </c>
      <c r="C15" s="4"/>
      <c r="D15" s="17">
        <f t="shared" si="2"/>
        <v>0</v>
      </c>
      <c r="E15" s="10"/>
      <c r="F15" s="38"/>
    </row>
    <row r="16" spans="1:6" s="119" customFormat="1" x14ac:dyDescent="0.25">
      <c r="A16" s="3" t="s">
        <v>296</v>
      </c>
      <c r="B16" s="5">
        <v>25013.360000000001</v>
      </c>
      <c r="C16" s="4"/>
      <c r="D16" s="17">
        <f t="shared" si="2"/>
        <v>25013.360000000001</v>
      </c>
      <c r="E16" s="10"/>
      <c r="F16" s="38"/>
    </row>
    <row r="17" spans="1:6" x14ac:dyDescent="0.25">
      <c r="A17" s="3" t="s">
        <v>13</v>
      </c>
      <c r="B17" s="4"/>
      <c r="C17" s="4"/>
      <c r="D17" s="17">
        <f t="shared" si="2"/>
        <v>0</v>
      </c>
      <c r="E17" s="10"/>
      <c r="F17" s="38"/>
    </row>
    <row r="18" spans="1:6" x14ac:dyDescent="0.25">
      <c r="A18" s="3" t="s">
        <v>14</v>
      </c>
      <c r="B18" s="4"/>
      <c r="C18" s="4"/>
      <c r="D18" s="17">
        <f t="shared" si="2"/>
        <v>0</v>
      </c>
      <c r="E18" s="10"/>
      <c r="F18" s="38"/>
    </row>
    <row r="19" spans="1:6" x14ac:dyDescent="0.25">
      <c r="A19" s="3" t="s">
        <v>15</v>
      </c>
      <c r="B19" s="4"/>
      <c r="C19" s="4"/>
      <c r="D19" s="17">
        <f t="shared" si="2"/>
        <v>0</v>
      </c>
      <c r="E19" s="10"/>
      <c r="F19" s="38"/>
    </row>
    <row r="20" spans="1:6" x14ac:dyDescent="0.25">
      <c r="A20" s="3" t="s">
        <v>16</v>
      </c>
      <c r="B20" s="6">
        <f>(B18)+(B19)</f>
        <v>0</v>
      </c>
      <c r="C20" s="6">
        <f t="shared" ref="C20" si="3">(C18)+(C19)</f>
        <v>0</v>
      </c>
      <c r="D20" s="18">
        <f t="shared" ref="D20:E20" si="4">(D18)+(D19)</f>
        <v>0</v>
      </c>
      <c r="E20" s="13">
        <f t="shared" si="4"/>
        <v>0</v>
      </c>
      <c r="F20" s="39"/>
    </row>
    <row r="21" spans="1:6" x14ac:dyDescent="0.25">
      <c r="A21" s="3" t="s">
        <v>17</v>
      </c>
      <c r="B21" s="4"/>
      <c r="C21" s="4"/>
      <c r="D21" s="16"/>
      <c r="E21" s="10"/>
      <c r="F21" s="38"/>
    </row>
    <row r="22" spans="1:6" x14ac:dyDescent="0.25">
      <c r="A22" s="3" t="s">
        <v>18</v>
      </c>
      <c r="B22" s="6">
        <f>(((((((((((B7)+(B8))+(B9))+(B10))+(B11))+(B12))+(B13))+(B14))+(B15))+(B17))+(B20))+(B21)+B16</f>
        <v>25013.360000000001</v>
      </c>
      <c r="C22" s="6">
        <f>(((((((((((C7)+(C8))+(C9))+(C10))+(C11))+(C12))+(C13))+(C14))+(C15))+(C17))+(C20))+(C21)+C16</f>
        <v>0</v>
      </c>
      <c r="D22" s="6">
        <f>(((((((((((D7)+(D8))+(D9))+(D10))+(D11))+(D12))+(D13))+(D14))+(D15))+(D17))+(D20))+(D21)+D16</f>
        <v>25013.360000000001</v>
      </c>
      <c r="E22" s="13">
        <f t="shared" ref="E22" si="5">(((((((((((E7)+(E8))+(E9))+(E10))+(E11))+(E12))+(E13))+(E14))+(E15))+(E17))+(E20))+(E21)</f>
        <v>0</v>
      </c>
      <c r="F22" s="39"/>
    </row>
    <row r="23" spans="1:6" x14ac:dyDescent="0.25">
      <c r="A23" s="3" t="s">
        <v>19</v>
      </c>
      <c r="B23" s="4"/>
      <c r="C23" s="5"/>
      <c r="D23" s="17">
        <f t="shared" ref="D23:D26" si="6">B23+C23</f>
        <v>0</v>
      </c>
      <c r="E23" s="11"/>
      <c r="F23" s="38"/>
    </row>
    <row r="24" spans="1:6" x14ac:dyDescent="0.25">
      <c r="A24" s="3" t="s">
        <v>20</v>
      </c>
      <c r="B24" s="4"/>
      <c r="C24" s="4"/>
      <c r="D24" s="17">
        <f t="shared" si="6"/>
        <v>0</v>
      </c>
      <c r="E24" s="10"/>
      <c r="F24" s="38"/>
    </row>
    <row r="25" spans="1:6" x14ac:dyDescent="0.25">
      <c r="A25" s="3" t="s">
        <v>21</v>
      </c>
      <c r="B25" s="4"/>
      <c r="C25" s="4"/>
      <c r="D25" s="17">
        <f t="shared" si="6"/>
        <v>0</v>
      </c>
      <c r="E25" s="10"/>
      <c r="F25" s="38"/>
    </row>
    <row r="26" spans="1:6" x14ac:dyDescent="0.25">
      <c r="A26" s="3" t="s">
        <v>6</v>
      </c>
      <c r="B26" s="4"/>
      <c r="C26" s="4"/>
      <c r="D26" s="17">
        <f t="shared" si="6"/>
        <v>0</v>
      </c>
      <c r="E26" s="10"/>
      <c r="F26" s="38"/>
    </row>
    <row r="27" spans="1:6" x14ac:dyDescent="0.25">
      <c r="A27" s="3" t="s">
        <v>22</v>
      </c>
      <c r="B27" s="6">
        <f t="shared" ref="B27:C27" si="7">(B25)+(B26)</f>
        <v>0</v>
      </c>
      <c r="C27" s="6">
        <f t="shared" si="7"/>
        <v>0</v>
      </c>
      <c r="D27" s="18">
        <f t="shared" ref="D27:E27" si="8">(D25)+(D26)</f>
        <v>0</v>
      </c>
      <c r="E27" s="13">
        <f t="shared" si="8"/>
        <v>0</v>
      </c>
      <c r="F27" s="39"/>
    </row>
    <row r="28" spans="1:6" x14ac:dyDescent="0.25">
      <c r="A28" s="3" t="s">
        <v>23</v>
      </c>
      <c r="B28" s="6">
        <f t="shared" ref="B28:C28" si="9">((((B6)+(B22))+(B23))+(B24))+(B27)</f>
        <v>29489.120000000003</v>
      </c>
      <c r="C28" s="6">
        <f t="shared" si="9"/>
        <v>0</v>
      </c>
      <c r="D28" s="18">
        <f>((((D6)+(D22))+(D23))+(D24))+(D27)</f>
        <v>29489.120000000003</v>
      </c>
      <c r="E28" s="13">
        <f t="shared" ref="E28" si="10">((((E6)+(E22))+(E23))+(E24))+(E27)</f>
        <v>4000</v>
      </c>
      <c r="F28" s="39"/>
    </row>
    <row r="29" spans="1:6" x14ac:dyDescent="0.25">
      <c r="A29" s="3" t="s">
        <v>24</v>
      </c>
      <c r="B29" s="6">
        <f t="shared" ref="B29:C29" si="11">(B28)-(0)</f>
        <v>29489.120000000003</v>
      </c>
      <c r="C29" s="6">
        <f t="shared" si="11"/>
        <v>0</v>
      </c>
      <c r="D29" s="18">
        <f t="shared" ref="D29:E29" si="12">(D28)-(0)</f>
        <v>29489.120000000003</v>
      </c>
      <c r="E29" s="13">
        <f t="shared" si="12"/>
        <v>4000</v>
      </c>
      <c r="F29" s="39"/>
    </row>
    <row r="30" spans="1:6" x14ac:dyDescent="0.25">
      <c r="A30" s="3" t="s">
        <v>25</v>
      </c>
      <c r="B30" s="4"/>
      <c r="C30" s="4"/>
      <c r="D30" s="17">
        <f t="shared" ref="D30:D35" si="13">B30+C30</f>
        <v>0</v>
      </c>
      <c r="E30" s="10"/>
      <c r="F30" s="38"/>
    </row>
    <row r="31" spans="1:6" x14ac:dyDescent="0.25">
      <c r="A31" s="3" t="s">
        <v>26</v>
      </c>
      <c r="B31" s="4"/>
      <c r="C31" s="4"/>
      <c r="D31" s="17">
        <f t="shared" si="13"/>
        <v>0</v>
      </c>
      <c r="E31" s="10"/>
      <c r="F31" s="38"/>
    </row>
    <row r="32" spans="1:6" x14ac:dyDescent="0.25">
      <c r="A32" s="3" t="s">
        <v>27</v>
      </c>
      <c r="B32" s="4"/>
      <c r="C32" s="4"/>
      <c r="D32" s="17">
        <f t="shared" si="13"/>
        <v>0</v>
      </c>
      <c r="E32" s="10"/>
      <c r="F32" s="38"/>
    </row>
    <row r="33" spans="1:6" x14ac:dyDescent="0.25">
      <c r="A33" s="3" t="s">
        <v>28</v>
      </c>
      <c r="B33" s="4"/>
      <c r="C33" s="4"/>
      <c r="D33" s="17">
        <f t="shared" si="13"/>
        <v>0</v>
      </c>
      <c r="E33" s="10">
        <v>0</v>
      </c>
      <c r="F33" s="38"/>
    </row>
    <row r="34" spans="1:6" x14ac:dyDescent="0.25">
      <c r="A34" s="3" t="s">
        <v>29</v>
      </c>
      <c r="B34" s="4"/>
      <c r="C34" s="4"/>
      <c r="D34" s="17">
        <f t="shared" si="13"/>
        <v>0</v>
      </c>
      <c r="E34" s="10"/>
      <c r="F34" s="38"/>
    </row>
    <row r="35" spans="1:6" x14ac:dyDescent="0.25">
      <c r="A35" s="3" t="s">
        <v>30</v>
      </c>
      <c r="B35" s="4"/>
      <c r="C35" s="4"/>
      <c r="D35" s="17">
        <f t="shared" si="13"/>
        <v>0</v>
      </c>
      <c r="E35" s="10"/>
      <c r="F35" s="38"/>
    </row>
    <row r="36" spans="1:6" x14ac:dyDescent="0.25">
      <c r="A36" s="3" t="s">
        <v>31</v>
      </c>
      <c r="B36" s="6">
        <f t="shared" ref="B36:C36" si="14">((((B31)+(B32))+(B33))+(B34))+(B35)</f>
        <v>0</v>
      </c>
      <c r="C36" s="6">
        <f t="shared" si="14"/>
        <v>0</v>
      </c>
      <c r="D36" s="18">
        <f t="shared" ref="D36:E36" si="15">((((D31)+(D32))+(D33))+(D34))+(D35)</f>
        <v>0</v>
      </c>
      <c r="E36" s="13">
        <f t="shared" si="15"/>
        <v>0</v>
      </c>
      <c r="F36" s="39"/>
    </row>
    <row r="37" spans="1:6" x14ac:dyDescent="0.25">
      <c r="A37" s="3" t="s">
        <v>32</v>
      </c>
      <c r="B37" s="4"/>
      <c r="C37" s="4"/>
      <c r="D37" s="16"/>
      <c r="E37" s="10"/>
      <c r="F37" s="38"/>
    </row>
    <row r="38" spans="1:6" x14ac:dyDescent="0.25">
      <c r="A38" s="3" t="s">
        <v>33</v>
      </c>
      <c r="B38" s="4"/>
      <c r="C38" s="4"/>
      <c r="D38" s="17">
        <f t="shared" ref="D38:D41" si="16">B38+C38</f>
        <v>0</v>
      </c>
      <c r="E38" s="10"/>
      <c r="F38" s="38"/>
    </row>
    <row r="39" spans="1:6" x14ac:dyDescent="0.25">
      <c r="A39" s="3" t="s">
        <v>34</v>
      </c>
      <c r="B39" s="4"/>
      <c r="C39" s="4"/>
      <c r="D39" s="17">
        <f t="shared" si="16"/>
        <v>0</v>
      </c>
      <c r="E39" s="10"/>
      <c r="F39" s="38"/>
    </row>
    <row r="40" spans="1:6" s="119" customFormat="1" x14ac:dyDescent="0.25">
      <c r="A40" s="3" t="s">
        <v>298</v>
      </c>
      <c r="B40" s="4">
        <v>153.08000000000001</v>
      </c>
      <c r="C40" s="4"/>
      <c r="D40" s="17">
        <f t="shared" si="16"/>
        <v>153.08000000000001</v>
      </c>
      <c r="E40" s="10"/>
      <c r="F40" s="38"/>
    </row>
    <row r="41" spans="1:6" x14ac:dyDescent="0.25">
      <c r="A41" s="3" t="s">
        <v>35</v>
      </c>
      <c r="B41" s="4"/>
      <c r="C41" s="4"/>
      <c r="D41" s="17">
        <f t="shared" si="16"/>
        <v>0</v>
      </c>
      <c r="E41" s="10"/>
      <c r="F41" s="38"/>
    </row>
    <row r="42" spans="1:6" x14ac:dyDescent="0.25">
      <c r="A42" s="3" t="s">
        <v>36</v>
      </c>
      <c r="B42" s="6">
        <f>(((B37)+(B38))+(B39))+(B41)+B40</f>
        <v>153.08000000000001</v>
      </c>
      <c r="C42" s="6">
        <f>(((C37)+(C38))+(C39))+(C41)+C40</f>
        <v>0</v>
      </c>
      <c r="D42" s="6">
        <f>(((D37)+(D38))+(D39))+(D41)+D40</f>
        <v>153.08000000000001</v>
      </c>
      <c r="E42" s="13">
        <f>(((E37)+(E38))+(E39))+(E41)</f>
        <v>0</v>
      </c>
      <c r="F42" s="39"/>
    </row>
    <row r="43" spans="1:6" x14ac:dyDescent="0.25">
      <c r="A43" s="3" t="s">
        <v>37</v>
      </c>
      <c r="B43" s="4"/>
      <c r="C43" s="4"/>
      <c r="D43" s="16"/>
      <c r="E43" s="10"/>
      <c r="F43" s="38"/>
    </row>
    <row r="44" spans="1:6" x14ac:dyDescent="0.25">
      <c r="A44" s="3" t="s">
        <v>38</v>
      </c>
      <c r="B44" s="5">
        <v>15916.58</v>
      </c>
      <c r="C44" s="5">
        <v>0</v>
      </c>
      <c r="D44" s="17">
        <f t="shared" ref="D44:D56" si="17">B44+C44</f>
        <v>15916.58</v>
      </c>
      <c r="E44" s="11">
        <v>10000</v>
      </c>
      <c r="F44" s="38"/>
    </row>
    <row r="45" spans="1:6" x14ac:dyDescent="0.25">
      <c r="A45" s="3" t="s">
        <v>39</v>
      </c>
      <c r="B45" s="4"/>
      <c r="C45" s="4"/>
      <c r="D45" s="17">
        <f t="shared" si="17"/>
        <v>0</v>
      </c>
      <c r="E45" s="10"/>
      <c r="F45" s="38"/>
    </row>
    <row r="46" spans="1:6" x14ac:dyDescent="0.25">
      <c r="A46" s="3" t="s">
        <v>40</v>
      </c>
      <c r="B46" s="4"/>
      <c r="C46" s="4"/>
      <c r="D46" s="17">
        <f t="shared" si="17"/>
        <v>0</v>
      </c>
      <c r="E46" s="10"/>
      <c r="F46" s="38"/>
    </row>
    <row r="47" spans="1:6" x14ac:dyDescent="0.25">
      <c r="A47" s="3" t="s">
        <v>41</v>
      </c>
      <c r="B47" s="4"/>
      <c r="C47" s="4"/>
      <c r="D47" s="17">
        <f t="shared" si="17"/>
        <v>0</v>
      </c>
      <c r="E47" s="10"/>
      <c r="F47" s="38"/>
    </row>
    <row r="48" spans="1:6" x14ac:dyDescent="0.25">
      <c r="A48" s="3" t="s">
        <v>42</v>
      </c>
      <c r="B48" s="5">
        <v>1307.29</v>
      </c>
      <c r="C48" s="5">
        <v>0</v>
      </c>
      <c r="D48" s="17">
        <f t="shared" si="17"/>
        <v>1307.29</v>
      </c>
      <c r="E48" s="11">
        <v>1500</v>
      </c>
      <c r="F48" s="38"/>
    </row>
    <row r="49" spans="1:6" x14ac:dyDescent="0.25">
      <c r="A49" s="3" t="s">
        <v>43</v>
      </c>
      <c r="B49" s="4"/>
      <c r="C49" s="4"/>
      <c r="D49" s="17">
        <f t="shared" si="17"/>
        <v>0</v>
      </c>
      <c r="E49" s="10"/>
      <c r="F49" s="38"/>
    </row>
    <row r="50" spans="1:6" x14ac:dyDescent="0.25">
      <c r="A50" s="3" t="s">
        <v>44</v>
      </c>
      <c r="B50" s="4">
        <f>1013.09+60</f>
        <v>1073.0900000000001</v>
      </c>
      <c r="C50" s="4"/>
      <c r="D50" s="17">
        <f t="shared" si="17"/>
        <v>1073.0900000000001</v>
      </c>
      <c r="E50" s="10">
        <v>1500</v>
      </c>
      <c r="F50" s="38"/>
    </row>
    <row r="51" spans="1:6" x14ac:dyDescent="0.25">
      <c r="A51" s="3" t="s">
        <v>45</v>
      </c>
      <c r="B51" s="5">
        <f>22.65</f>
        <v>22.65</v>
      </c>
      <c r="C51" s="4"/>
      <c r="D51" s="17">
        <f t="shared" si="17"/>
        <v>22.65</v>
      </c>
      <c r="E51" s="10">
        <v>25</v>
      </c>
      <c r="F51" s="38"/>
    </row>
    <row r="52" spans="1:6" x14ac:dyDescent="0.25">
      <c r="A52" s="3" t="s">
        <v>46</v>
      </c>
      <c r="B52" s="4"/>
      <c r="C52" s="4"/>
      <c r="D52" s="17">
        <f t="shared" si="17"/>
        <v>0</v>
      </c>
      <c r="E52" s="10"/>
      <c r="F52" s="38"/>
    </row>
    <row r="53" spans="1:6" x14ac:dyDescent="0.25">
      <c r="A53" s="3" t="s">
        <v>268</v>
      </c>
      <c r="B53" s="5">
        <v>76.02</v>
      </c>
      <c r="C53" s="4"/>
      <c r="D53" s="17">
        <f t="shared" si="17"/>
        <v>76.02</v>
      </c>
      <c r="E53" s="10">
        <f>5*[1]Baseball!E82</f>
        <v>300</v>
      </c>
      <c r="F53" s="38" t="s">
        <v>266</v>
      </c>
    </row>
    <row r="54" spans="1:6" x14ac:dyDescent="0.25">
      <c r="A54" s="3" t="s">
        <v>48</v>
      </c>
      <c r="B54" s="4"/>
      <c r="C54" s="4">
        <v>2350.0700000000002</v>
      </c>
      <c r="D54" s="17">
        <f t="shared" si="17"/>
        <v>2350.0700000000002</v>
      </c>
      <c r="E54" s="10">
        <f>2158+2158</f>
        <v>4316</v>
      </c>
      <c r="F54" s="38" t="s">
        <v>297</v>
      </c>
    </row>
    <row r="55" spans="1:6" x14ac:dyDescent="0.25">
      <c r="A55" s="3" t="s">
        <v>49</v>
      </c>
      <c r="B55" s="4"/>
      <c r="C55" s="4"/>
      <c r="D55" s="17">
        <f t="shared" si="17"/>
        <v>0</v>
      </c>
      <c r="E55" s="10"/>
      <c r="F55" s="38"/>
    </row>
    <row r="56" spans="1:6" x14ac:dyDescent="0.25">
      <c r="A56" s="3" t="s">
        <v>50</v>
      </c>
      <c r="B56" s="4"/>
      <c r="C56" s="4"/>
      <c r="D56" s="17">
        <f t="shared" si="17"/>
        <v>0</v>
      </c>
      <c r="E56" s="10"/>
      <c r="F56" s="38"/>
    </row>
    <row r="57" spans="1:6" x14ac:dyDescent="0.25">
      <c r="A57" s="3" t="s">
        <v>51</v>
      </c>
      <c r="B57" s="6">
        <f t="shared" ref="B57:C57" si="18">((B54)+(B55))+(B56)</f>
        <v>0</v>
      </c>
      <c r="C57" s="6">
        <f t="shared" si="18"/>
        <v>2350.0700000000002</v>
      </c>
      <c r="D57" s="18">
        <f t="shared" ref="D57:E57" si="19">((D54)+(D55))+(D56)</f>
        <v>2350.0700000000002</v>
      </c>
      <c r="E57" s="13">
        <f t="shared" si="19"/>
        <v>4316</v>
      </c>
      <c r="F57" s="39"/>
    </row>
    <row r="58" spans="1:6" x14ac:dyDescent="0.25">
      <c r="A58" s="3" t="s">
        <v>52</v>
      </c>
      <c r="B58" s="5">
        <v>10.76</v>
      </c>
      <c r="C58" s="4"/>
      <c r="D58" s="17">
        <f t="shared" ref="D58:D64" si="20">B58+C58</f>
        <v>10.76</v>
      </c>
      <c r="E58" s="10"/>
      <c r="F58" s="38"/>
    </row>
    <row r="59" spans="1:6" x14ac:dyDescent="0.25">
      <c r="A59" s="3" t="s">
        <v>269</v>
      </c>
      <c r="B59" s="4">
        <v>49.8</v>
      </c>
      <c r="C59" s="4"/>
      <c r="D59" s="17">
        <f t="shared" si="20"/>
        <v>49.8</v>
      </c>
      <c r="E59" s="10">
        <f>15*E82</f>
        <v>900</v>
      </c>
      <c r="F59" s="38" t="s">
        <v>265</v>
      </c>
    </row>
    <row r="60" spans="1:6" x14ac:dyDescent="0.25">
      <c r="A60" s="3" t="s">
        <v>54</v>
      </c>
      <c r="B60" s="4"/>
      <c r="C60" s="4"/>
      <c r="D60" s="17">
        <f t="shared" si="20"/>
        <v>0</v>
      </c>
      <c r="E60" s="10"/>
      <c r="F60" s="38"/>
    </row>
    <row r="61" spans="1:6" x14ac:dyDescent="0.25">
      <c r="A61" s="3" t="s">
        <v>55</v>
      </c>
      <c r="B61" s="5">
        <v>198.65</v>
      </c>
      <c r="C61" s="4"/>
      <c r="D61" s="17">
        <f t="shared" si="20"/>
        <v>198.65</v>
      </c>
      <c r="E61" s="10">
        <v>200</v>
      </c>
      <c r="F61" s="38"/>
    </row>
    <row r="62" spans="1:6" x14ac:dyDescent="0.25">
      <c r="A62" s="3" t="s">
        <v>56</v>
      </c>
      <c r="B62" s="4"/>
      <c r="C62" s="4"/>
      <c r="D62" s="17">
        <f t="shared" si="20"/>
        <v>0</v>
      </c>
      <c r="E62" s="10"/>
      <c r="F62" s="38"/>
    </row>
    <row r="63" spans="1:6" x14ac:dyDescent="0.25">
      <c r="A63" s="3" t="s">
        <v>57</v>
      </c>
      <c r="B63" s="5">
        <f>3710.2+17824.9</f>
        <v>21535.100000000002</v>
      </c>
      <c r="C63" s="4"/>
      <c r="D63" s="17">
        <f t="shared" si="20"/>
        <v>21535.100000000002</v>
      </c>
      <c r="E63" s="10">
        <v>21500</v>
      </c>
      <c r="F63" s="61"/>
    </row>
    <row r="64" spans="1:6" x14ac:dyDescent="0.25">
      <c r="A64" s="3" t="s">
        <v>58</v>
      </c>
      <c r="B64" s="4">
        <v>2000</v>
      </c>
      <c r="C64" s="4"/>
      <c r="D64" s="17">
        <f t="shared" si="20"/>
        <v>2000</v>
      </c>
      <c r="E64" s="10">
        <v>2000</v>
      </c>
      <c r="F64" s="61"/>
    </row>
    <row r="65" spans="1:6" x14ac:dyDescent="0.25">
      <c r="A65" s="3" t="s">
        <v>59</v>
      </c>
      <c r="B65" s="6">
        <f t="shared" ref="B65:C65" si="21">((((((((((((((((((B43)+(B44))+(B45))+(B46))+(B47))+(B48))+(B49))+(B50))+(B51))+(B52))+(B53))+(B57))+(B58))+(B59))+(B60))+(B61))+(B62))+(B63))+(B64)</f>
        <v>42189.94</v>
      </c>
      <c r="C65" s="6">
        <f t="shared" si="21"/>
        <v>2350.0700000000002</v>
      </c>
      <c r="D65" s="18">
        <f>((((((((((((((((((D43)+(D44))+(D45))+(D46))+(D47))+(D48))+(D49))+(D50))+(D51))+(D52))+(D53))+(D57))+(D58))+(D59))+(D60))+(D61))+(D62))+(D63))+(D64)</f>
        <v>44540.01</v>
      </c>
      <c r="E65" s="13">
        <f t="shared" ref="E65" si="22">((((((((((((((((((E43)+(E44))+(E45))+(E46))+(E47))+(E48))+(E49))+(E50))+(E51))+(E52))+(E53))+(E57))+(E58))+(E59))+(E60))+(E61))+(E62))+(E63))+(E64)</f>
        <v>42241</v>
      </c>
      <c r="F65" s="39"/>
    </row>
    <row r="66" spans="1:6" x14ac:dyDescent="0.25">
      <c r="A66" s="3" t="s">
        <v>60</v>
      </c>
      <c r="B66" s="6">
        <f>((B36)+(B42))+(B65)</f>
        <v>42343.020000000004</v>
      </c>
      <c r="C66" s="6">
        <f>((C36)+(C42))+(C65)</f>
        <v>2350.0700000000002</v>
      </c>
      <c r="D66" s="18">
        <f>((D36)+(D42))+(D65)</f>
        <v>44693.090000000004</v>
      </c>
      <c r="E66" s="13">
        <f>((E36)+(E42))+(E65)</f>
        <v>42241</v>
      </c>
      <c r="F66" s="39"/>
    </row>
    <row r="67" spans="1:6" x14ac:dyDescent="0.25">
      <c r="A67" s="3" t="s">
        <v>61</v>
      </c>
      <c r="B67" s="6">
        <f>(B29)-(B66)</f>
        <v>-12853.900000000001</v>
      </c>
      <c r="C67" s="6">
        <f>(C29)-(C66)</f>
        <v>-2350.0700000000002</v>
      </c>
      <c r="D67" s="18">
        <f>(D29)-(D66)</f>
        <v>-15203.970000000001</v>
      </c>
      <c r="E67" s="13">
        <f>(E29)-(E66)</f>
        <v>-38241</v>
      </c>
      <c r="F67" s="39"/>
    </row>
    <row r="68" spans="1:6" x14ac:dyDescent="0.25">
      <c r="A68" s="3" t="s">
        <v>62</v>
      </c>
      <c r="B68" s="4"/>
      <c r="C68" s="4"/>
      <c r="D68" s="17">
        <f t="shared" ref="D68:D71" si="23">B68+C68</f>
        <v>0</v>
      </c>
      <c r="E68" s="10"/>
      <c r="F68" s="38"/>
    </row>
    <row r="69" spans="1:6" x14ac:dyDescent="0.25">
      <c r="A69" s="3" t="s">
        <v>63</v>
      </c>
      <c r="B69" s="4"/>
      <c r="C69" s="4"/>
      <c r="D69" s="17">
        <f t="shared" si="23"/>
        <v>0</v>
      </c>
      <c r="E69" s="10"/>
      <c r="F69" s="38"/>
    </row>
    <row r="70" spans="1:6" x14ac:dyDescent="0.25">
      <c r="A70" s="3" t="s">
        <v>64</v>
      </c>
      <c r="B70" s="4"/>
      <c r="C70" s="4"/>
      <c r="D70" s="17">
        <f t="shared" si="23"/>
        <v>0</v>
      </c>
      <c r="E70" s="10"/>
      <c r="F70" s="61" t="s">
        <v>228</v>
      </c>
    </row>
    <row r="71" spans="1:6" x14ac:dyDescent="0.25">
      <c r="A71" s="3" t="s">
        <v>65</v>
      </c>
      <c r="B71" s="5">
        <v>18975</v>
      </c>
      <c r="C71" s="4"/>
      <c r="D71" s="17">
        <f t="shared" si="23"/>
        <v>18975</v>
      </c>
      <c r="E71" s="10">
        <v>21500</v>
      </c>
      <c r="F71" s="61" t="s">
        <v>229</v>
      </c>
    </row>
    <row r="72" spans="1:6" x14ac:dyDescent="0.25">
      <c r="A72" s="3" t="s">
        <v>66</v>
      </c>
      <c r="B72" s="6">
        <f t="shared" ref="B72:C72" si="24">(B70)+(B71)</f>
        <v>18975</v>
      </c>
      <c r="C72" s="6">
        <f t="shared" si="24"/>
        <v>0</v>
      </c>
      <c r="D72" s="18">
        <f t="shared" ref="D72:E72" si="25">(D70)+(D71)</f>
        <v>18975</v>
      </c>
      <c r="E72" s="13">
        <f t="shared" si="25"/>
        <v>21500</v>
      </c>
      <c r="F72" s="39"/>
    </row>
    <row r="73" spans="1:6" x14ac:dyDescent="0.25">
      <c r="A73" s="3" t="s">
        <v>67</v>
      </c>
      <c r="B73" s="6">
        <f t="shared" ref="B73:C73" si="26">(B69)+(B72)</f>
        <v>18975</v>
      </c>
      <c r="C73" s="6">
        <f t="shared" si="26"/>
        <v>0</v>
      </c>
      <c r="D73" s="18">
        <f t="shared" ref="D73:E73" si="27">(D69)+(D72)</f>
        <v>18975</v>
      </c>
      <c r="E73" s="13">
        <f t="shared" si="27"/>
        <v>21500</v>
      </c>
      <c r="F73" s="39"/>
    </row>
    <row r="74" spans="1:6" x14ac:dyDescent="0.25">
      <c r="A74" s="3" t="s">
        <v>68</v>
      </c>
      <c r="B74" s="6">
        <f t="shared" ref="B74:C74" si="28">(B73)-(0)</f>
        <v>18975</v>
      </c>
      <c r="C74" s="6">
        <f t="shared" si="28"/>
        <v>0</v>
      </c>
      <c r="D74" s="18">
        <f t="shared" ref="D74:E74" si="29">(D73)-(0)</f>
        <v>18975</v>
      </c>
      <c r="E74" s="13">
        <f t="shared" si="29"/>
        <v>21500</v>
      </c>
      <c r="F74" s="39"/>
    </row>
    <row r="75" spans="1:6" x14ac:dyDescent="0.25">
      <c r="A75" s="3" t="s">
        <v>69</v>
      </c>
      <c r="B75" s="7">
        <f t="shared" ref="B75:C75" si="30">(B67)+(B74)</f>
        <v>6121.0999999999985</v>
      </c>
      <c r="C75" s="7">
        <f t="shared" si="30"/>
        <v>-2350.0700000000002</v>
      </c>
      <c r="D75" s="19">
        <f>(D67)+(D74)</f>
        <v>3771.0299999999988</v>
      </c>
      <c r="E75" s="13">
        <f t="shared" ref="E75" si="31">(E67)+(E74)</f>
        <v>-16741</v>
      </c>
      <c r="F75" s="40"/>
    </row>
    <row r="76" spans="1:6" x14ac:dyDescent="0.25">
      <c r="A76" s="3"/>
      <c r="B76" s="4"/>
      <c r="C76" s="4"/>
      <c r="D76" s="16"/>
      <c r="E76" s="10"/>
      <c r="F76" s="38"/>
    </row>
    <row r="77" spans="1:6" ht="23.25" x14ac:dyDescent="0.25">
      <c r="A77" s="3" t="s">
        <v>336</v>
      </c>
      <c r="B77" s="120"/>
      <c r="D77" s="17"/>
      <c r="E77" s="11">
        <v>23417.9</v>
      </c>
    </row>
    <row r="78" spans="1:6" x14ac:dyDescent="0.25">
      <c r="A78" s="3"/>
      <c r="B78" s="3"/>
      <c r="C78" s="3"/>
    </row>
    <row r="79" spans="1:6" x14ac:dyDescent="0.25">
      <c r="A79" s="28" t="s">
        <v>127</v>
      </c>
      <c r="B79" s="3"/>
      <c r="C79" s="3"/>
    </row>
    <row r="80" spans="1:6" x14ac:dyDescent="0.25">
      <c r="A80" s="3" t="s">
        <v>125</v>
      </c>
      <c r="B80" s="3"/>
      <c r="C80" s="3"/>
      <c r="E80" s="26">
        <v>20</v>
      </c>
    </row>
    <row r="81" spans="1:6" x14ac:dyDescent="0.25">
      <c r="A81" s="3" t="s">
        <v>126</v>
      </c>
      <c r="B81" s="3"/>
      <c r="C81" s="3"/>
      <c r="E81" s="27">
        <v>40</v>
      </c>
      <c r="F81" s="36" t="s">
        <v>151</v>
      </c>
    </row>
    <row r="82" spans="1:6" x14ac:dyDescent="0.25">
      <c r="A82" s="3" t="s">
        <v>92</v>
      </c>
      <c r="B82" s="3"/>
      <c r="C82" s="3"/>
      <c r="E82" s="26">
        <f>E80+E81</f>
        <v>60</v>
      </c>
      <c r="F82" s="92"/>
    </row>
    <row r="84" spans="1:6" ht="23.25" x14ac:dyDescent="0.25">
      <c r="A84" s="28" t="s">
        <v>129</v>
      </c>
    </row>
    <row r="85" spans="1:6" x14ac:dyDescent="0.25">
      <c r="A85" s="28" t="s">
        <v>125</v>
      </c>
      <c r="E85" s="14">
        <v>2699</v>
      </c>
    </row>
    <row r="86" spans="1:6" x14ac:dyDescent="0.25">
      <c r="A86" s="28" t="s">
        <v>128</v>
      </c>
      <c r="E86" s="14">
        <v>2158</v>
      </c>
    </row>
    <row r="88" spans="1:6" ht="15.75" thickBot="1" x14ac:dyDescent="0.3">
      <c r="A88" s="28" t="s">
        <v>130</v>
      </c>
      <c r="B88" s="29" t="s">
        <v>134</v>
      </c>
      <c r="C88" s="29" t="s">
        <v>131</v>
      </c>
      <c r="D88" s="30" t="s">
        <v>132</v>
      </c>
      <c r="E88" s="31" t="s">
        <v>133</v>
      </c>
    </row>
    <row r="89" spans="1:6" ht="15.75" thickBot="1" x14ac:dyDescent="0.3">
      <c r="A89" s="28"/>
      <c r="B89" s="53" t="s">
        <v>198</v>
      </c>
      <c r="C89" s="80">
        <v>2018</v>
      </c>
      <c r="D89" s="80">
        <v>800</v>
      </c>
      <c r="E89" s="41" t="s">
        <v>199</v>
      </c>
    </row>
    <row r="90" spans="1:6" ht="15.75" thickBot="1" x14ac:dyDescent="0.3">
      <c r="B90" s="53" t="s">
        <v>200</v>
      </c>
      <c r="C90" s="80">
        <v>2018</v>
      </c>
      <c r="D90" s="81">
        <v>800</v>
      </c>
      <c r="E90" s="41" t="s">
        <v>199</v>
      </c>
    </row>
    <row r="91" spans="1:6" ht="15.75" thickBot="1" x14ac:dyDescent="0.3">
      <c r="B91" s="82" t="s">
        <v>200</v>
      </c>
      <c r="C91" s="80">
        <v>2018</v>
      </c>
      <c r="D91" s="81">
        <v>800</v>
      </c>
      <c r="E91" s="41" t="s">
        <v>199</v>
      </c>
    </row>
    <row r="92" spans="1:6" ht="15.75" thickBot="1" x14ac:dyDescent="0.3">
      <c r="B92" s="82" t="s">
        <v>201</v>
      </c>
      <c r="C92" s="80">
        <v>2019</v>
      </c>
      <c r="D92" s="81">
        <v>500</v>
      </c>
      <c r="E92" s="41" t="s">
        <v>199</v>
      </c>
    </row>
    <row r="93" spans="1:6" ht="15.75" thickBot="1" x14ac:dyDescent="0.3">
      <c r="B93" s="82" t="s">
        <v>201</v>
      </c>
      <c r="C93" s="80">
        <v>2019</v>
      </c>
      <c r="D93" s="81">
        <v>500</v>
      </c>
      <c r="E93" s="41" t="s">
        <v>199</v>
      </c>
    </row>
    <row r="94" spans="1:6" ht="15.75" thickBot="1" x14ac:dyDescent="0.3">
      <c r="B94" s="53" t="s">
        <v>202</v>
      </c>
      <c r="C94" s="80">
        <v>2018</v>
      </c>
      <c r="D94" s="81">
        <v>800</v>
      </c>
      <c r="E94" s="41" t="s">
        <v>199</v>
      </c>
    </row>
  </sheetData>
  <mergeCells count="1">
    <mergeCell ref="B1:C1"/>
  </mergeCell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C345F-A709-4E2B-8E64-CF9970B9DAF0}">
  <sheetPr>
    <tabColor rgb="FFFFC000"/>
  </sheetPr>
  <dimension ref="A1:F88"/>
  <sheetViews>
    <sheetView topLeftCell="A49" workbookViewId="0">
      <selection activeCell="B75" sqref="B75"/>
    </sheetView>
  </sheetViews>
  <sheetFormatPr defaultRowHeight="15" x14ac:dyDescent="0.25"/>
  <cols>
    <col min="1" max="1" width="31.7109375" customWidth="1"/>
    <col min="2" max="2" width="12.42578125" customWidth="1"/>
    <col min="3" max="3" width="11.7109375"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36.75" x14ac:dyDescent="0.25">
      <c r="A2" s="1"/>
      <c r="B2" s="2" t="s">
        <v>120</v>
      </c>
      <c r="C2" s="2" t="s">
        <v>119</v>
      </c>
      <c r="D2" s="15" t="s">
        <v>92</v>
      </c>
      <c r="E2" s="24" t="s">
        <v>76</v>
      </c>
      <c r="F2" s="24" t="s">
        <v>93</v>
      </c>
    </row>
    <row r="3" spans="1:6" x14ac:dyDescent="0.25">
      <c r="A3" s="3" t="s">
        <v>0</v>
      </c>
      <c r="B3" s="4"/>
      <c r="C3" s="4"/>
      <c r="D3" s="16"/>
      <c r="E3" s="10"/>
      <c r="F3" s="10"/>
    </row>
    <row r="4" spans="1:6" x14ac:dyDescent="0.25">
      <c r="A4" s="3" t="s">
        <v>1</v>
      </c>
      <c r="B4" s="5">
        <v>11125</v>
      </c>
      <c r="C4" s="5"/>
      <c r="D4" s="17">
        <f>B4+C4</f>
        <v>11125</v>
      </c>
      <c r="E4" s="10"/>
      <c r="F4" s="10"/>
    </row>
    <row r="5" spans="1:6" x14ac:dyDescent="0.25">
      <c r="A5" s="3" t="s">
        <v>2</v>
      </c>
      <c r="B5" s="4"/>
      <c r="C5" s="4"/>
      <c r="D5" s="16"/>
      <c r="E5" s="10"/>
      <c r="F5" s="10"/>
    </row>
    <row r="6" spans="1:6" x14ac:dyDescent="0.25">
      <c r="A6" s="3" t="s">
        <v>3</v>
      </c>
      <c r="B6" s="6">
        <f t="shared" ref="B6" si="0">(B4)+(B5)</f>
        <v>11125</v>
      </c>
      <c r="C6" s="6">
        <f t="shared" ref="C6:E6" si="1">(C4)+(C5)</f>
        <v>0</v>
      </c>
      <c r="D6" s="18">
        <f t="shared" si="1"/>
        <v>11125</v>
      </c>
      <c r="E6" s="12">
        <f t="shared" si="1"/>
        <v>0</v>
      </c>
      <c r="F6" s="12"/>
    </row>
    <row r="7" spans="1:6" x14ac:dyDescent="0.25">
      <c r="A7" s="3" t="s">
        <v>4</v>
      </c>
      <c r="B7" s="4"/>
      <c r="C7" s="4"/>
      <c r="D7" s="16"/>
      <c r="E7" s="10"/>
      <c r="F7" s="10"/>
    </row>
    <row r="8" spans="1:6" x14ac:dyDescent="0.25">
      <c r="A8" s="3" t="s">
        <v>5</v>
      </c>
      <c r="B8" s="4"/>
      <c r="C8" s="4"/>
      <c r="D8" s="17">
        <f t="shared" ref="D8:D20"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4"/>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c r="C20" s="4"/>
      <c r="D20" s="17">
        <f t="shared" si="2"/>
        <v>0</v>
      </c>
      <c r="E20" s="10"/>
      <c r="F20" s="10"/>
    </row>
    <row r="21" spans="1:6" x14ac:dyDescent="0.25">
      <c r="A21" s="3" t="s">
        <v>18</v>
      </c>
      <c r="B21" s="6">
        <f t="shared" ref="B21" si="5">(((((((((((B7)+(B8))+(B9))+(B10))+(B11))+(B12))+(B13))+(B14))+(B15))+(B16))+(B19))+(B20)</f>
        <v>0</v>
      </c>
      <c r="C21" s="6">
        <f t="shared" ref="C21:E21" si="6">(((((((((((C7)+(C8))+(C9))+(C10))+(C11))+(C12))+(C13))+(C14))+(C15))+(C16))+(C19))+(C20)</f>
        <v>0</v>
      </c>
      <c r="D21" s="18">
        <f t="shared" si="6"/>
        <v>0</v>
      </c>
      <c r="E21" s="12">
        <f t="shared" si="6"/>
        <v>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11125</v>
      </c>
      <c r="C27" s="6">
        <f t="shared" ref="C27" si="11">((((C6)+(C21))+(C22))+(C23))+(C26)</f>
        <v>0</v>
      </c>
      <c r="D27" s="18">
        <f>((((D6)+(D21))+(D22))+(D23))+(D26)</f>
        <v>11125</v>
      </c>
      <c r="E27" s="12">
        <f t="shared" ref="E27" si="12">((((E6)+(E21))+(E22))+(E23))+(E26)</f>
        <v>0</v>
      </c>
      <c r="F27" s="12"/>
    </row>
    <row r="28" spans="1:6" x14ac:dyDescent="0.25">
      <c r="A28" s="3" t="s">
        <v>24</v>
      </c>
      <c r="B28" s="6">
        <f t="shared" ref="B28" si="13">(B27)-(0)</f>
        <v>11125</v>
      </c>
      <c r="C28" s="6">
        <f t="shared" ref="C28:E28" si="14">(C27)-(0)</f>
        <v>0</v>
      </c>
      <c r="D28" s="18">
        <f t="shared" si="14"/>
        <v>11125</v>
      </c>
      <c r="E28" s="12">
        <f t="shared" si="14"/>
        <v>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x14ac:dyDescent="0.25">
      <c r="A42" s="3" t="s">
        <v>38</v>
      </c>
      <c r="B42" s="4">
        <v>4715.24</v>
      </c>
      <c r="C42" s="4"/>
      <c r="D42" s="17">
        <f t="shared" ref="D42:D54" si="21">B42+C42</f>
        <v>4715.24</v>
      </c>
      <c r="E42" s="11">
        <v>4700</v>
      </c>
      <c r="F42" s="25"/>
    </row>
    <row r="43" spans="1:6" ht="21" customHeight="1" x14ac:dyDescent="0.25">
      <c r="A43" s="3" t="s">
        <v>39</v>
      </c>
      <c r="B43" s="4"/>
      <c r="C43" s="4"/>
      <c r="D43" s="17">
        <f t="shared" si="21"/>
        <v>0</v>
      </c>
      <c r="E43" s="10"/>
      <c r="F43" s="85"/>
    </row>
    <row r="44" spans="1:6" x14ac:dyDescent="0.25">
      <c r="A44" s="3" t="s">
        <v>40</v>
      </c>
      <c r="B44" s="4"/>
      <c r="C44" s="4"/>
      <c r="D44" s="17">
        <f t="shared" si="21"/>
        <v>0</v>
      </c>
      <c r="E44" s="10"/>
      <c r="F44" s="10"/>
    </row>
    <row r="45" spans="1:6" x14ac:dyDescent="0.25">
      <c r="A45" s="3" t="s">
        <v>41</v>
      </c>
      <c r="B45" s="4"/>
      <c r="C45" s="4"/>
      <c r="D45" s="17">
        <f t="shared" si="21"/>
        <v>0</v>
      </c>
      <c r="E45" s="10"/>
      <c r="F45" s="10"/>
    </row>
    <row r="46" spans="1:6" x14ac:dyDescent="0.25">
      <c r="A46" s="3" t="s">
        <v>42</v>
      </c>
      <c r="B46" s="4"/>
      <c r="C46" s="4"/>
      <c r="D46" s="17">
        <f t="shared" si="21"/>
        <v>0</v>
      </c>
      <c r="E46" s="11"/>
      <c r="F46" s="11"/>
    </row>
    <row r="47" spans="1:6" x14ac:dyDescent="0.25">
      <c r="A47" s="3" t="s">
        <v>43</v>
      </c>
      <c r="B47" s="4"/>
      <c r="C47" s="4"/>
      <c r="D47" s="17">
        <f t="shared" si="21"/>
        <v>0</v>
      </c>
      <c r="E47" s="10"/>
      <c r="F47" s="10"/>
    </row>
    <row r="48" spans="1:6" x14ac:dyDescent="0.25">
      <c r="A48" s="3" t="s">
        <v>44</v>
      </c>
      <c r="B48" s="4"/>
      <c r="C48" s="4"/>
      <c r="D48" s="17">
        <f t="shared" si="21"/>
        <v>0</v>
      </c>
      <c r="E48" s="10"/>
      <c r="F48" s="10"/>
    </row>
    <row r="49" spans="1:6" x14ac:dyDescent="0.25">
      <c r="A49" s="3" t="s">
        <v>45</v>
      </c>
      <c r="B49" s="4"/>
      <c r="C49" s="4"/>
      <c r="D49" s="17">
        <f t="shared" si="21"/>
        <v>0</v>
      </c>
      <c r="E49" s="10"/>
      <c r="F49" s="10"/>
    </row>
    <row r="50" spans="1:6" x14ac:dyDescent="0.25">
      <c r="A50" s="3" t="s">
        <v>46</v>
      </c>
      <c r="B50" s="4"/>
      <c r="C50" s="4"/>
      <c r="D50" s="17">
        <f t="shared" si="21"/>
        <v>0</v>
      </c>
      <c r="E50" s="10"/>
      <c r="F50" s="10"/>
    </row>
    <row r="51" spans="1:6" x14ac:dyDescent="0.25">
      <c r="A51" s="3" t="s">
        <v>268</v>
      </c>
      <c r="B51" s="4"/>
      <c r="C51" s="4"/>
      <c r="D51" s="17">
        <f t="shared" si="21"/>
        <v>0</v>
      </c>
      <c r="E51" s="10">
        <f>5*E80</f>
        <v>195</v>
      </c>
      <c r="F51" s="10" t="s">
        <v>267</v>
      </c>
    </row>
    <row r="52" spans="1:6" x14ac:dyDescent="0.25">
      <c r="A52" s="3" t="s">
        <v>48</v>
      </c>
      <c r="B52" s="4"/>
      <c r="C52" s="4"/>
      <c r="D52" s="17">
        <f t="shared" si="21"/>
        <v>0</v>
      </c>
      <c r="E52" s="10"/>
      <c r="F52" s="10"/>
    </row>
    <row r="53" spans="1:6" x14ac:dyDescent="0.25">
      <c r="A53" s="3" t="s">
        <v>49</v>
      </c>
      <c r="B53" s="4"/>
      <c r="C53" s="4"/>
      <c r="D53" s="17">
        <f t="shared" si="21"/>
        <v>0</v>
      </c>
      <c r="E53" s="10"/>
      <c r="F53" s="10"/>
    </row>
    <row r="54" spans="1:6" x14ac:dyDescent="0.25">
      <c r="A54" s="3" t="s">
        <v>50</v>
      </c>
      <c r="B54" s="4"/>
      <c r="C54" s="4"/>
      <c r="D54" s="17">
        <f t="shared" si="21"/>
        <v>0</v>
      </c>
      <c r="E54" s="10"/>
      <c r="F54" s="10"/>
    </row>
    <row r="55" spans="1:6" x14ac:dyDescent="0.25">
      <c r="A55" s="3" t="s">
        <v>51</v>
      </c>
      <c r="B55" s="6">
        <f t="shared" ref="B55" si="22">((B52)+(B53))+(B54)</f>
        <v>0</v>
      </c>
      <c r="C55" s="6">
        <f t="shared" ref="C55:E55" si="23">((C52)+(C53))+(C54)</f>
        <v>0</v>
      </c>
      <c r="D55" s="18">
        <f t="shared" si="23"/>
        <v>0</v>
      </c>
      <c r="E55" s="12">
        <f t="shared" si="23"/>
        <v>0</v>
      </c>
      <c r="F55" s="12"/>
    </row>
    <row r="56" spans="1:6" x14ac:dyDescent="0.25">
      <c r="A56" s="3" t="s">
        <v>52</v>
      </c>
      <c r="B56" s="4"/>
      <c r="C56" s="4"/>
      <c r="D56" s="17">
        <f t="shared" ref="D56:D62" si="24">B56+C56</f>
        <v>0</v>
      </c>
      <c r="E56" s="10"/>
      <c r="F56" s="10"/>
    </row>
    <row r="57" spans="1:6" x14ac:dyDescent="0.25">
      <c r="A57" s="3" t="s">
        <v>269</v>
      </c>
      <c r="B57" s="4"/>
      <c r="C57" s="4"/>
      <c r="D57" s="17">
        <f>B57+C57</f>
        <v>0</v>
      </c>
      <c r="E57" s="10">
        <f>15*E80</f>
        <v>585</v>
      </c>
      <c r="F57" s="10" t="s">
        <v>265</v>
      </c>
    </row>
    <row r="58" spans="1:6" x14ac:dyDescent="0.25">
      <c r="A58" s="3" t="s">
        <v>54</v>
      </c>
      <c r="B58" s="4"/>
      <c r="C58" s="4"/>
      <c r="D58" s="17">
        <f t="shared" si="24"/>
        <v>0</v>
      </c>
      <c r="E58" s="10"/>
      <c r="F58" s="10"/>
    </row>
    <row r="59" spans="1:6" x14ac:dyDescent="0.25">
      <c r="A59" s="3" t="s">
        <v>55</v>
      </c>
      <c r="B59" s="4"/>
      <c r="C59" s="4"/>
      <c r="D59" s="17">
        <f t="shared" si="24"/>
        <v>0</v>
      </c>
      <c r="E59" s="10"/>
      <c r="F59" s="10"/>
    </row>
    <row r="60" spans="1:6" x14ac:dyDescent="0.25">
      <c r="A60" s="3" t="s">
        <v>56</v>
      </c>
      <c r="B60" s="4"/>
      <c r="C60" s="4"/>
      <c r="D60" s="17">
        <f t="shared" si="24"/>
        <v>0</v>
      </c>
      <c r="E60" s="10"/>
      <c r="F60" s="10"/>
    </row>
    <row r="61" spans="1:6" x14ac:dyDescent="0.25">
      <c r="A61" s="3" t="s">
        <v>57</v>
      </c>
      <c r="B61" s="4">
        <f>6391.37+1735.95</f>
        <v>8127.32</v>
      </c>
      <c r="C61" s="4"/>
      <c r="D61" s="17">
        <f t="shared" si="24"/>
        <v>8127.32</v>
      </c>
      <c r="E61" s="10"/>
      <c r="F61" s="10"/>
    </row>
    <row r="62" spans="1:6" x14ac:dyDescent="0.25">
      <c r="A62" s="3" t="s">
        <v>58</v>
      </c>
      <c r="B62" s="4">
        <v>1240</v>
      </c>
      <c r="C62" s="4"/>
      <c r="D62" s="17">
        <f t="shared" si="24"/>
        <v>1240</v>
      </c>
      <c r="E62" s="10">
        <v>2625</v>
      </c>
      <c r="F62" s="10" t="s">
        <v>374</v>
      </c>
    </row>
    <row r="63" spans="1:6" x14ac:dyDescent="0.25">
      <c r="A63" s="3" t="s">
        <v>59</v>
      </c>
      <c r="B63" s="6">
        <f t="shared" ref="B63" si="25">((((((((((((((((((B41)+(B42))+(B43))+(B44))+(B45))+(B46))+(B47))+(B48))+(B49))+(B50))+(B51))+(B55))+(B56))+(B57))+(B58))+(B59))+(B60))+(B61))+(B62)</f>
        <v>14082.56</v>
      </c>
      <c r="C63" s="6">
        <f t="shared" ref="C63" si="26">((((((((((((((((((C41)+(C42))+(C43))+(C44))+(C45))+(C46))+(C47))+(C48))+(C49))+(C50))+(C51))+(C55))+(C56))+(C57))+(C58))+(C59))+(C60))+(C61))+(C62)</f>
        <v>0</v>
      </c>
      <c r="D63" s="18">
        <f>((((((((((((((((((D41)+(D42))+(D43))+(D44))+(D45))+(D46))+(D47))+(D48))+(D49))+(D50))+(D51))+(D55))+(D56))+(D57))+(D58))+(D59))+(D60))+(D61))+(D62)</f>
        <v>14082.56</v>
      </c>
      <c r="E63" s="12">
        <f t="shared" ref="E63" si="27">((((((((((((((((((E41)+(E42))+(E43))+(E44))+(E45))+(E46))+(E47))+(E48))+(E49))+(E50))+(E51))+(E55))+(E56))+(E57))+(E58))+(E59))+(E60))+(E61))+(E62)</f>
        <v>8105</v>
      </c>
      <c r="F63" s="12"/>
    </row>
    <row r="64" spans="1:6" x14ac:dyDescent="0.25">
      <c r="A64" s="3" t="s">
        <v>60</v>
      </c>
      <c r="B64" s="6">
        <f t="shared" ref="B64" si="28">((B35)+(B40))+(B63)</f>
        <v>14082.56</v>
      </c>
      <c r="C64" s="6">
        <f t="shared" ref="C64:E64" si="29">((C35)+(C40))+(C63)</f>
        <v>0</v>
      </c>
      <c r="D64" s="18">
        <f t="shared" si="29"/>
        <v>14082.56</v>
      </c>
      <c r="E64" s="12">
        <f t="shared" si="29"/>
        <v>8105</v>
      </c>
      <c r="F64" s="12"/>
    </row>
    <row r="65" spans="1:6" x14ac:dyDescent="0.25">
      <c r="A65" s="3" t="s">
        <v>61</v>
      </c>
      <c r="B65" s="6">
        <f t="shared" ref="B65" si="30">(B28)-(B64)</f>
        <v>-2957.5599999999995</v>
      </c>
      <c r="C65" s="6">
        <f t="shared" ref="C65:E65" si="31">(C28)-(C64)</f>
        <v>0</v>
      </c>
      <c r="D65" s="18">
        <f t="shared" si="31"/>
        <v>-2957.5599999999995</v>
      </c>
      <c r="E65" s="12">
        <f t="shared" si="31"/>
        <v>-8105</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c r="C68" s="4"/>
      <c r="D68" s="17">
        <f t="shared" si="32"/>
        <v>0</v>
      </c>
      <c r="E68" s="10"/>
      <c r="F68" s="10"/>
    </row>
    <row r="69" spans="1:6" x14ac:dyDescent="0.25">
      <c r="A69" s="3" t="s">
        <v>65</v>
      </c>
      <c r="B69" s="4">
        <v>1440.57</v>
      </c>
      <c r="C69" s="4"/>
      <c r="D69" s="17">
        <f t="shared" si="32"/>
        <v>1440.57</v>
      </c>
      <c r="E69" s="10"/>
      <c r="F69" s="10"/>
    </row>
    <row r="70" spans="1:6" x14ac:dyDescent="0.25">
      <c r="A70" s="3" t="s">
        <v>66</v>
      </c>
      <c r="B70" s="6">
        <f t="shared" ref="B70" si="33">(B68)+(B69)</f>
        <v>1440.57</v>
      </c>
      <c r="C70" s="6">
        <f t="shared" ref="C70:E70" si="34">(C68)+(C69)</f>
        <v>0</v>
      </c>
      <c r="D70" s="18">
        <f t="shared" si="34"/>
        <v>1440.57</v>
      </c>
      <c r="E70" s="12">
        <f t="shared" si="34"/>
        <v>0</v>
      </c>
      <c r="F70" s="12"/>
    </row>
    <row r="71" spans="1:6" x14ac:dyDescent="0.25">
      <c r="A71" s="3" t="s">
        <v>67</v>
      </c>
      <c r="B71" s="6">
        <f t="shared" ref="B71" si="35">(B67)+(B70)</f>
        <v>1440.57</v>
      </c>
      <c r="C71" s="6">
        <f t="shared" ref="C71:E71" si="36">(C67)+(C70)</f>
        <v>0</v>
      </c>
      <c r="D71" s="18">
        <f t="shared" si="36"/>
        <v>1440.57</v>
      </c>
      <c r="E71" s="12">
        <f t="shared" si="36"/>
        <v>0</v>
      </c>
      <c r="F71" s="12"/>
    </row>
    <row r="72" spans="1:6" x14ac:dyDescent="0.25">
      <c r="A72" s="3" t="s">
        <v>68</v>
      </c>
      <c r="B72" s="6">
        <f t="shared" ref="B72" si="37">(B71)-(0)</f>
        <v>1440.57</v>
      </c>
      <c r="C72" s="6">
        <f t="shared" ref="C72:E72" si="38">(C71)-(0)</f>
        <v>0</v>
      </c>
      <c r="D72" s="18">
        <f t="shared" si="38"/>
        <v>1440.57</v>
      </c>
      <c r="E72" s="12">
        <f t="shared" si="38"/>
        <v>0</v>
      </c>
      <c r="F72" s="12"/>
    </row>
    <row r="73" spans="1:6" x14ac:dyDescent="0.25">
      <c r="A73" s="3" t="s">
        <v>69</v>
      </c>
      <c r="B73" s="7">
        <f t="shared" ref="B73" si="39">(B65)+(B72)</f>
        <v>-1516.9899999999996</v>
      </c>
      <c r="C73" s="7">
        <f t="shared" ref="C73" si="40">(C65)+(C72)</f>
        <v>0</v>
      </c>
      <c r="D73" s="19">
        <f>(D65)+(D72)</f>
        <v>-1516.9899999999996</v>
      </c>
      <c r="E73" s="13">
        <f t="shared" ref="E73" si="41">(E65)+(E72)</f>
        <v>-8105</v>
      </c>
      <c r="F73" s="13"/>
    </row>
    <row r="74" spans="1:6" x14ac:dyDescent="0.25">
      <c r="A74" s="3"/>
      <c r="B74" s="4"/>
      <c r="C74" s="4"/>
      <c r="D74" s="16"/>
      <c r="E74" s="10"/>
      <c r="F74" s="10"/>
    </row>
    <row r="75" spans="1:6" ht="23.25" x14ac:dyDescent="0.25">
      <c r="A75" s="3" t="s">
        <v>336</v>
      </c>
      <c r="D75" s="17"/>
      <c r="E75" s="11" t="e">
        <f>#REF!</f>
        <v>#REF!</v>
      </c>
    </row>
    <row r="77" spans="1:6" x14ac:dyDescent="0.25">
      <c r="A77" s="28" t="s">
        <v>127</v>
      </c>
      <c r="B77" s="3"/>
      <c r="C77" s="3"/>
    </row>
    <row r="78" spans="1:6" x14ac:dyDescent="0.25">
      <c r="A78" s="3" t="s">
        <v>125</v>
      </c>
      <c r="B78" s="3"/>
      <c r="C78" s="3"/>
      <c r="E78" s="56">
        <v>13</v>
      </c>
    </row>
    <row r="79" spans="1:6" x14ac:dyDescent="0.25">
      <c r="A79" s="3" t="s">
        <v>126</v>
      </c>
      <c r="B79" s="3"/>
      <c r="C79" s="3"/>
      <c r="E79" s="27">
        <f>13+13</f>
        <v>26</v>
      </c>
      <c r="F79" s="14" t="s">
        <v>151</v>
      </c>
    </row>
    <row r="80" spans="1:6" x14ac:dyDescent="0.25">
      <c r="A80" s="3" t="s">
        <v>92</v>
      </c>
      <c r="B80" s="3"/>
      <c r="C80" s="3"/>
      <c r="E80" s="26">
        <f>E78+E79</f>
        <v>39</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170</v>
      </c>
      <c r="C87" s="32"/>
      <c r="D87" s="33"/>
      <c r="E87" s="34"/>
    </row>
    <row r="88" spans="1:5" x14ac:dyDescent="0.25">
      <c r="A88" s="8"/>
      <c r="B88" s="8"/>
      <c r="C88" s="8"/>
    </row>
  </sheetData>
  <mergeCells count="1">
    <mergeCell ref="B1:C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8DE0-383E-41AD-B61B-655F7E224F77}">
  <sheetPr>
    <tabColor rgb="FFFFC000"/>
  </sheetPr>
  <dimension ref="A1:F90"/>
  <sheetViews>
    <sheetView topLeftCell="A13" workbookViewId="0">
      <selection activeCell="B75" sqref="B75"/>
    </sheetView>
  </sheetViews>
  <sheetFormatPr defaultRowHeight="15" x14ac:dyDescent="0.25"/>
  <cols>
    <col min="1" max="1" width="31.7109375" customWidth="1"/>
    <col min="2" max="2" width="12.42578125" customWidth="1"/>
    <col min="3" max="3" width="12.7109375" customWidth="1"/>
    <col min="4" max="4" width="10.28515625" style="20" customWidth="1"/>
    <col min="5" max="5" width="12.42578125" style="14" customWidth="1"/>
    <col min="6" max="6" width="32.85546875" style="64" customWidth="1"/>
    <col min="7" max="14" width="8.7109375" customWidth="1"/>
  </cols>
  <sheetData>
    <row r="1" spans="1:6" x14ac:dyDescent="0.25">
      <c r="B1" s="127" t="s">
        <v>308</v>
      </c>
      <c r="C1" s="127"/>
      <c r="D1" s="22"/>
      <c r="E1" s="21"/>
    </row>
    <row r="2" spans="1:6" ht="36.75" x14ac:dyDescent="0.25">
      <c r="A2" s="1"/>
      <c r="B2" s="2" t="s">
        <v>315</v>
      </c>
      <c r="C2" s="2" t="s">
        <v>316</v>
      </c>
      <c r="D2" s="15" t="s">
        <v>92</v>
      </c>
      <c r="E2" s="24" t="s">
        <v>76</v>
      </c>
      <c r="F2" s="24" t="s">
        <v>93</v>
      </c>
    </row>
    <row r="3" spans="1:6" x14ac:dyDescent="0.25">
      <c r="A3" s="3" t="s">
        <v>0</v>
      </c>
      <c r="B3" s="4"/>
      <c r="C3" s="4"/>
      <c r="D3" s="16"/>
      <c r="E3" s="10"/>
      <c r="F3" s="65"/>
    </row>
    <row r="4" spans="1:6" x14ac:dyDescent="0.25">
      <c r="A4" s="3" t="s">
        <v>1</v>
      </c>
      <c r="B4" s="4"/>
      <c r="C4" s="5"/>
      <c r="D4" s="17">
        <f>B4+C4</f>
        <v>0</v>
      </c>
      <c r="E4" s="10"/>
      <c r="F4" s="66"/>
    </row>
    <row r="5" spans="1:6" x14ac:dyDescent="0.25">
      <c r="A5" s="3" t="s">
        <v>2</v>
      </c>
      <c r="B5" s="4"/>
      <c r="C5" s="4"/>
      <c r="D5" s="16"/>
      <c r="E5" s="10"/>
      <c r="F5" s="65"/>
    </row>
    <row r="6" spans="1:6" x14ac:dyDescent="0.25">
      <c r="A6" s="3" t="s">
        <v>3</v>
      </c>
      <c r="B6" s="6">
        <f t="shared" ref="B6" si="0">(B4)+(B5)</f>
        <v>0</v>
      </c>
      <c r="C6" s="6">
        <f t="shared" ref="C6:E6" si="1">(C4)+(C5)</f>
        <v>0</v>
      </c>
      <c r="D6" s="18">
        <f t="shared" si="1"/>
        <v>0</v>
      </c>
      <c r="E6" s="12">
        <f t="shared" si="1"/>
        <v>0</v>
      </c>
      <c r="F6" s="67"/>
    </row>
    <row r="7" spans="1:6" x14ac:dyDescent="0.25">
      <c r="A7" s="3" t="s">
        <v>4</v>
      </c>
      <c r="B7" s="4"/>
      <c r="C7" s="4"/>
      <c r="D7" s="16"/>
      <c r="E7" s="10"/>
      <c r="F7" s="65"/>
    </row>
    <row r="8" spans="1:6" x14ac:dyDescent="0.25">
      <c r="A8" s="3" t="s">
        <v>5</v>
      </c>
      <c r="B8" s="4"/>
      <c r="C8" s="4"/>
      <c r="D8" s="17">
        <f t="shared" ref="D8:D20" si="2">B8+C8</f>
        <v>0</v>
      </c>
      <c r="E8" s="10"/>
      <c r="F8" s="65"/>
    </row>
    <row r="9" spans="1:6" x14ac:dyDescent="0.25">
      <c r="A9" s="3" t="s">
        <v>6</v>
      </c>
      <c r="B9" s="4"/>
      <c r="C9" s="4"/>
      <c r="D9" s="17">
        <f t="shared" si="2"/>
        <v>0</v>
      </c>
      <c r="E9" s="10"/>
      <c r="F9" s="65"/>
    </row>
    <row r="10" spans="1:6" x14ac:dyDescent="0.25">
      <c r="A10" s="3" t="s">
        <v>7</v>
      </c>
      <c r="B10" s="4"/>
      <c r="C10" s="4"/>
      <c r="D10" s="17">
        <f t="shared" si="2"/>
        <v>0</v>
      </c>
      <c r="E10" s="10"/>
      <c r="F10" s="65"/>
    </row>
    <row r="11" spans="1:6" x14ac:dyDescent="0.25">
      <c r="A11" s="3" t="s">
        <v>8</v>
      </c>
      <c r="B11" s="4"/>
      <c r="C11" s="4"/>
      <c r="D11" s="17">
        <f t="shared" si="2"/>
        <v>0</v>
      </c>
      <c r="E11" s="10"/>
      <c r="F11" s="65"/>
    </row>
    <row r="12" spans="1:6" x14ac:dyDescent="0.25">
      <c r="A12" s="3" t="s">
        <v>9</v>
      </c>
      <c r="B12" s="4"/>
      <c r="C12" s="4"/>
      <c r="D12" s="17">
        <f t="shared" si="2"/>
        <v>0</v>
      </c>
      <c r="E12" s="10"/>
      <c r="F12" s="65"/>
    </row>
    <row r="13" spans="1:6" x14ac:dyDescent="0.25">
      <c r="A13" s="3" t="s">
        <v>10</v>
      </c>
      <c r="B13" s="4"/>
      <c r="C13" s="4"/>
      <c r="D13" s="17">
        <f t="shared" si="2"/>
        <v>0</v>
      </c>
      <c r="E13" s="10"/>
      <c r="F13" s="65"/>
    </row>
    <row r="14" spans="1:6" x14ac:dyDescent="0.25">
      <c r="A14" s="3" t="s">
        <v>11</v>
      </c>
      <c r="B14" s="4"/>
      <c r="C14" s="4"/>
      <c r="D14" s="17">
        <f t="shared" si="2"/>
        <v>0</v>
      </c>
      <c r="E14" s="10"/>
      <c r="F14" s="65"/>
    </row>
    <row r="15" spans="1:6" x14ac:dyDescent="0.25">
      <c r="A15" s="3" t="s">
        <v>12</v>
      </c>
      <c r="B15" s="4"/>
      <c r="C15" s="4"/>
      <c r="D15" s="17">
        <f t="shared" si="2"/>
        <v>0</v>
      </c>
      <c r="E15" s="10"/>
      <c r="F15" s="65"/>
    </row>
    <row r="16" spans="1:6" x14ac:dyDescent="0.25">
      <c r="A16" s="3" t="s">
        <v>13</v>
      </c>
      <c r="B16" s="4"/>
      <c r="C16" s="4"/>
      <c r="D16" s="17">
        <f t="shared" si="2"/>
        <v>0</v>
      </c>
      <c r="E16" s="10"/>
      <c r="F16" s="65"/>
    </row>
    <row r="17" spans="1:6" x14ac:dyDescent="0.25">
      <c r="A17" s="3" t="s">
        <v>14</v>
      </c>
      <c r="B17" s="4"/>
      <c r="C17" s="4"/>
      <c r="D17" s="17">
        <f t="shared" si="2"/>
        <v>0</v>
      </c>
      <c r="E17" s="10"/>
      <c r="F17" s="66"/>
    </row>
    <row r="18" spans="1:6" x14ac:dyDescent="0.25">
      <c r="A18" s="3" t="s">
        <v>15</v>
      </c>
      <c r="B18" s="4"/>
      <c r="C18" s="4"/>
      <c r="D18" s="17">
        <f t="shared" si="2"/>
        <v>0</v>
      </c>
      <c r="E18" s="10"/>
      <c r="F18" s="65"/>
    </row>
    <row r="19" spans="1:6" x14ac:dyDescent="0.25">
      <c r="A19" s="3" t="s">
        <v>16</v>
      </c>
      <c r="B19" s="6">
        <f t="shared" ref="B19" si="3">(B17)+(B18)</f>
        <v>0</v>
      </c>
      <c r="C19" s="6">
        <f t="shared" ref="C19:E19" si="4">(C17)+(C18)</f>
        <v>0</v>
      </c>
      <c r="D19" s="18">
        <f t="shared" si="4"/>
        <v>0</v>
      </c>
      <c r="E19" s="12">
        <f t="shared" si="4"/>
        <v>0</v>
      </c>
      <c r="F19" s="67"/>
    </row>
    <row r="20" spans="1:6" x14ac:dyDescent="0.25">
      <c r="A20" s="3" t="s">
        <v>377</v>
      </c>
      <c r="B20" s="4"/>
      <c r="C20" s="4"/>
      <c r="D20" s="17">
        <f t="shared" si="2"/>
        <v>0</v>
      </c>
      <c r="E20" s="10">
        <v>2700</v>
      </c>
      <c r="F20" s="65" t="s">
        <v>379</v>
      </c>
    </row>
    <row r="21" spans="1:6" x14ac:dyDescent="0.25">
      <c r="A21" s="3" t="s">
        <v>18</v>
      </c>
      <c r="B21" s="6">
        <f t="shared" ref="B21" si="5">(((((((((((B7)+(B8))+(B9))+(B10))+(B11))+(B12))+(B13))+(B14))+(B15))+(B16))+(B19))+(B20)</f>
        <v>0</v>
      </c>
      <c r="C21" s="6">
        <f t="shared" ref="C21:E21" si="6">(((((((((((C7)+(C8))+(C9))+(C10))+(C11))+(C12))+(C13))+(C14))+(C15))+(C16))+(C19))+(C20)</f>
        <v>0</v>
      </c>
      <c r="D21" s="18">
        <f t="shared" si="6"/>
        <v>0</v>
      </c>
      <c r="E21" s="12">
        <f t="shared" si="6"/>
        <v>2700</v>
      </c>
      <c r="F21" s="67"/>
    </row>
    <row r="22" spans="1:6" x14ac:dyDescent="0.25">
      <c r="A22" s="3" t="s">
        <v>19</v>
      </c>
      <c r="B22" s="5"/>
      <c r="C22" s="4"/>
      <c r="D22" s="17">
        <f t="shared" ref="D22:D25" si="7">B22+C22</f>
        <v>0</v>
      </c>
      <c r="E22" s="11">
        <v>0</v>
      </c>
      <c r="F22" s="65"/>
    </row>
    <row r="23" spans="1:6" x14ac:dyDescent="0.25">
      <c r="A23" s="3" t="s">
        <v>20</v>
      </c>
      <c r="B23" s="4"/>
      <c r="C23" s="4"/>
      <c r="D23" s="17">
        <f t="shared" si="7"/>
        <v>0</v>
      </c>
      <c r="E23" s="10"/>
      <c r="F23" s="65"/>
    </row>
    <row r="24" spans="1:6" x14ac:dyDescent="0.25">
      <c r="A24" s="3" t="s">
        <v>21</v>
      </c>
      <c r="B24" s="4"/>
      <c r="C24" s="4"/>
      <c r="D24" s="17">
        <f t="shared" si="7"/>
        <v>0</v>
      </c>
      <c r="E24" s="10"/>
      <c r="F24" s="65"/>
    </row>
    <row r="25" spans="1:6" x14ac:dyDescent="0.25">
      <c r="A25" s="3" t="s">
        <v>6</v>
      </c>
      <c r="B25" s="4"/>
      <c r="C25" s="4"/>
      <c r="D25" s="17">
        <f t="shared" si="7"/>
        <v>0</v>
      </c>
      <c r="E25" s="10"/>
      <c r="F25" s="65"/>
    </row>
    <row r="26" spans="1:6" x14ac:dyDescent="0.25">
      <c r="A26" s="3" t="s">
        <v>22</v>
      </c>
      <c r="B26" s="6">
        <f t="shared" ref="B26" si="8">(B24)+(B25)</f>
        <v>0</v>
      </c>
      <c r="C26" s="6">
        <f t="shared" ref="C26:E26" si="9">(C24)+(C25)</f>
        <v>0</v>
      </c>
      <c r="D26" s="18">
        <f t="shared" si="9"/>
        <v>0</v>
      </c>
      <c r="E26" s="12">
        <f t="shared" si="9"/>
        <v>0</v>
      </c>
      <c r="F26" s="67"/>
    </row>
    <row r="27" spans="1:6" x14ac:dyDescent="0.25">
      <c r="A27" s="3" t="s">
        <v>23</v>
      </c>
      <c r="B27" s="6">
        <f t="shared" ref="B27" si="10">((((B6)+(B21))+(B22))+(B23))+(B26)</f>
        <v>0</v>
      </c>
      <c r="C27" s="6">
        <f t="shared" ref="C27" si="11">((((C6)+(C21))+(C22))+(C23))+(C26)</f>
        <v>0</v>
      </c>
      <c r="D27" s="18">
        <f>((((D6)+(D21))+(D22))+(D23))+(D26)</f>
        <v>0</v>
      </c>
      <c r="E27" s="12">
        <f t="shared" ref="E27" si="12">((((E6)+(E21))+(E22))+(E23))+(E26)</f>
        <v>2700</v>
      </c>
      <c r="F27" s="67"/>
    </row>
    <row r="28" spans="1:6" x14ac:dyDescent="0.25">
      <c r="A28" s="3" t="s">
        <v>24</v>
      </c>
      <c r="B28" s="6">
        <f t="shared" ref="B28" si="13">(B27)-(0)</f>
        <v>0</v>
      </c>
      <c r="C28" s="6">
        <f t="shared" ref="C28:E28" si="14">(C27)-(0)</f>
        <v>0</v>
      </c>
      <c r="D28" s="18">
        <f t="shared" si="14"/>
        <v>0</v>
      </c>
      <c r="E28" s="12">
        <f t="shared" si="14"/>
        <v>2700</v>
      </c>
      <c r="F28" s="67"/>
    </row>
    <row r="29" spans="1:6" x14ac:dyDescent="0.25">
      <c r="A29" s="3" t="s">
        <v>25</v>
      </c>
      <c r="B29" s="4"/>
      <c r="C29" s="4"/>
      <c r="D29" s="17">
        <f t="shared" ref="D29:D34" si="15">B29+C29</f>
        <v>0</v>
      </c>
      <c r="E29" s="10"/>
      <c r="F29" s="65"/>
    </row>
    <row r="30" spans="1:6" x14ac:dyDescent="0.25">
      <c r="A30" s="3" t="s">
        <v>26</v>
      </c>
      <c r="B30" s="4"/>
      <c r="C30" s="4"/>
      <c r="D30" s="17">
        <f t="shared" si="15"/>
        <v>0</v>
      </c>
      <c r="E30" s="10"/>
      <c r="F30" s="65"/>
    </row>
    <row r="31" spans="1:6" x14ac:dyDescent="0.25">
      <c r="A31" s="3" t="s">
        <v>27</v>
      </c>
      <c r="B31" s="4"/>
      <c r="C31" s="4"/>
      <c r="D31" s="17">
        <f t="shared" si="15"/>
        <v>0</v>
      </c>
      <c r="E31" s="10"/>
      <c r="F31" s="65"/>
    </row>
    <row r="32" spans="1:6" x14ac:dyDescent="0.25">
      <c r="A32" s="3" t="s">
        <v>28</v>
      </c>
      <c r="B32" s="4"/>
      <c r="C32" s="4"/>
      <c r="D32" s="17">
        <f t="shared" si="15"/>
        <v>0</v>
      </c>
      <c r="E32" s="10"/>
      <c r="F32" s="65"/>
    </row>
    <row r="33" spans="1:6" x14ac:dyDescent="0.25">
      <c r="A33" s="3" t="s">
        <v>29</v>
      </c>
      <c r="B33" s="4"/>
      <c r="C33" s="4"/>
      <c r="D33" s="17">
        <f t="shared" si="15"/>
        <v>0</v>
      </c>
      <c r="E33" s="10"/>
      <c r="F33" s="65"/>
    </row>
    <row r="34" spans="1:6" x14ac:dyDescent="0.25">
      <c r="A34" s="3" t="s">
        <v>30</v>
      </c>
      <c r="B34" s="4"/>
      <c r="C34" s="4"/>
      <c r="D34" s="17">
        <f t="shared" si="15"/>
        <v>0</v>
      </c>
      <c r="E34" s="10"/>
      <c r="F34" s="65"/>
    </row>
    <row r="35" spans="1:6" x14ac:dyDescent="0.25">
      <c r="A35" s="3" t="s">
        <v>31</v>
      </c>
      <c r="B35" s="6">
        <f t="shared" ref="B35" si="16">((((B30)+(B31))+(B32))+(B33))+(B34)</f>
        <v>0</v>
      </c>
      <c r="C35" s="6">
        <f t="shared" ref="C35:E35" si="17">((((C30)+(C31))+(C32))+(C33))+(C34)</f>
        <v>0</v>
      </c>
      <c r="D35" s="18">
        <f t="shared" si="17"/>
        <v>0</v>
      </c>
      <c r="E35" s="12">
        <f t="shared" si="17"/>
        <v>0</v>
      </c>
      <c r="F35" s="67"/>
    </row>
    <row r="36" spans="1:6" x14ac:dyDescent="0.25">
      <c r="A36" s="3" t="s">
        <v>32</v>
      </c>
      <c r="B36" s="4"/>
      <c r="C36" s="4"/>
      <c r="D36" s="16"/>
      <c r="E36" s="10"/>
      <c r="F36" s="65"/>
    </row>
    <row r="37" spans="1:6" x14ac:dyDescent="0.25">
      <c r="A37" s="3" t="s">
        <v>33</v>
      </c>
      <c r="B37" s="4"/>
      <c r="C37" s="4"/>
      <c r="D37" s="17">
        <f t="shared" ref="D37:D39" si="18">B37+C37</f>
        <v>0</v>
      </c>
      <c r="E37" s="10"/>
      <c r="F37" s="65"/>
    </row>
    <row r="38" spans="1:6" x14ac:dyDescent="0.25">
      <c r="A38" s="3" t="s">
        <v>34</v>
      </c>
      <c r="B38" s="4"/>
      <c r="C38" s="4"/>
      <c r="D38" s="17">
        <f t="shared" si="18"/>
        <v>0</v>
      </c>
      <c r="E38" s="10"/>
      <c r="F38" s="65"/>
    </row>
    <row r="39" spans="1:6" x14ac:dyDescent="0.25">
      <c r="A39" s="3" t="s">
        <v>35</v>
      </c>
      <c r="B39" s="4"/>
      <c r="C39" s="4"/>
      <c r="D39" s="17">
        <f t="shared" si="18"/>
        <v>0</v>
      </c>
      <c r="E39" s="10"/>
      <c r="F39" s="65"/>
    </row>
    <row r="40" spans="1:6" x14ac:dyDescent="0.25">
      <c r="A40" s="3" t="s">
        <v>36</v>
      </c>
      <c r="B40" s="6">
        <f t="shared" ref="B40" si="19">(((B36)+(B37))+(B38))+(B39)</f>
        <v>0</v>
      </c>
      <c r="C40" s="6">
        <f t="shared" ref="C40:E40" si="20">(((C36)+(C37))+(C38))+(C39)</f>
        <v>0</v>
      </c>
      <c r="D40" s="18">
        <f t="shared" si="20"/>
        <v>0</v>
      </c>
      <c r="E40" s="12">
        <f t="shared" si="20"/>
        <v>0</v>
      </c>
      <c r="F40" s="67"/>
    </row>
    <row r="41" spans="1:6" x14ac:dyDescent="0.25">
      <c r="A41" s="3" t="s">
        <v>37</v>
      </c>
      <c r="B41" s="4"/>
      <c r="C41" s="4"/>
      <c r="D41" s="16"/>
      <c r="E41" s="10"/>
      <c r="F41" s="65"/>
    </row>
    <row r="42" spans="1:6" x14ac:dyDescent="0.25">
      <c r="A42" s="3" t="s">
        <v>38</v>
      </c>
      <c r="B42" s="4"/>
      <c r="C42" s="4"/>
      <c r="D42" s="17">
        <f t="shared" ref="D42:D54" si="21">B42+C42</f>
        <v>0</v>
      </c>
      <c r="E42" s="11">
        <v>1750</v>
      </c>
      <c r="F42" s="65" t="s">
        <v>372</v>
      </c>
    </row>
    <row r="43" spans="1:6" x14ac:dyDescent="0.25">
      <c r="A43" s="3" t="s">
        <v>39</v>
      </c>
      <c r="B43" s="4"/>
      <c r="C43" s="4"/>
      <c r="D43" s="17">
        <f t="shared" si="21"/>
        <v>0</v>
      </c>
      <c r="E43" s="10"/>
      <c r="F43" s="65"/>
    </row>
    <row r="44" spans="1:6" ht="23.25" x14ac:dyDescent="0.25">
      <c r="A44" s="3" t="s">
        <v>141</v>
      </c>
      <c r="B44" s="4">
        <v>192.48</v>
      </c>
      <c r="C44" s="4"/>
      <c r="D44" s="17">
        <f t="shared" si="21"/>
        <v>192.48</v>
      </c>
      <c r="E44" s="10">
        <v>195</v>
      </c>
      <c r="F44" s="65"/>
    </row>
    <row r="45" spans="1:6" x14ac:dyDescent="0.25">
      <c r="A45" s="3" t="s">
        <v>41</v>
      </c>
      <c r="B45" s="4"/>
      <c r="C45" s="4"/>
      <c r="D45" s="17">
        <f t="shared" si="21"/>
        <v>0</v>
      </c>
      <c r="E45" s="10"/>
      <c r="F45" s="65"/>
    </row>
    <row r="46" spans="1:6" x14ac:dyDescent="0.25">
      <c r="A46" s="3" t="s">
        <v>42</v>
      </c>
      <c r="B46" s="4"/>
      <c r="C46" s="4"/>
      <c r="D46" s="17">
        <f t="shared" si="21"/>
        <v>0</v>
      </c>
      <c r="E46" s="11"/>
      <c r="F46" s="65"/>
    </row>
    <row r="47" spans="1:6" x14ac:dyDescent="0.25">
      <c r="A47" s="3" t="s">
        <v>43</v>
      </c>
      <c r="B47" s="4"/>
      <c r="C47" s="4"/>
      <c r="D47" s="17">
        <f t="shared" si="21"/>
        <v>0</v>
      </c>
      <c r="E47" s="10"/>
      <c r="F47" s="65"/>
    </row>
    <row r="48" spans="1:6" x14ac:dyDescent="0.25">
      <c r="A48" s="3" t="s">
        <v>44</v>
      </c>
      <c r="B48" s="4"/>
      <c r="C48" s="4"/>
      <c r="D48" s="17">
        <f t="shared" si="21"/>
        <v>0</v>
      </c>
      <c r="E48" s="10"/>
      <c r="F48" s="66"/>
    </row>
    <row r="49" spans="1:6" x14ac:dyDescent="0.25">
      <c r="A49" s="3" t="s">
        <v>45</v>
      </c>
      <c r="B49" s="4"/>
      <c r="C49" s="4"/>
      <c r="D49" s="17">
        <f t="shared" si="21"/>
        <v>0</v>
      </c>
      <c r="E49" s="10"/>
      <c r="F49" s="65"/>
    </row>
    <row r="50" spans="1:6" x14ac:dyDescent="0.25">
      <c r="A50" s="3" t="s">
        <v>46</v>
      </c>
      <c r="B50" s="4"/>
      <c r="C50" s="4"/>
      <c r="D50" s="17">
        <f t="shared" si="21"/>
        <v>0</v>
      </c>
      <c r="E50" s="10"/>
      <c r="F50" s="65"/>
    </row>
    <row r="51" spans="1:6" x14ac:dyDescent="0.25">
      <c r="A51" s="3" t="s">
        <v>268</v>
      </c>
      <c r="B51" s="4"/>
      <c r="C51" s="4"/>
      <c r="D51" s="17">
        <f t="shared" si="21"/>
        <v>0</v>
      </c>
      <c r="E51" s="10">
        <f>5*E80</f>
        <v>200</v>
      </c>
      <c r="F51" s="65" t="s">
        <v>267</v>
      </c>
    </row>
    <row r="52" spans="1:6" ht="45.75" x14ac:dyDescent="0.25">
      <c r="A52" s="3" t="s">
        <v>48</v>
      </c>
      <c r="B52" s="4"/>
      <c r="C52" s="4">
        <v>2339.2800000000002</v>
      </c>
      <c r="D52" s="17">
        <f t="shared" si="21"/>
        <v>2339.2800000000002</v>
      </c>
      <c r="E52" s="10">
        <f>2699+2158</f>
        <v>4857</v>
      </c>
      <c r="F52" s="65" t="s">
        <v>321</v>
      </c>
    </row>
    <row r="53" spans="1:6" x14ac:dyDescent="0.25">
      <c r="A53" s="3" t="s">
        <v>49</v>
      </c>
      <c r="B53" s="4"/>
      <c r="C53" s="4"/>
      <c r="D53" s="17">
        <f t="shared" si="21"/>
        <v>0</v>
      </c>
      <c r="E53" s="10"/>
      <c r="F53" s="65"/>
    </row>
    <row r="54" spans="1:6" x14ac:dyDescent="0.25">
      <c r="A54" s="3" t="s">
        <v>50</v>
      </c>
      <c r="B54" s="4"/>
      <c r="C54" s="4"/>
      <c r="D54" s="17">
        <f t="shared" si="21"/>
        <v>0</v>
      </c>
      <c r="E54" s="10"/>
      <c r="F54" s="66"/>
    </row>
    <row r="55" spans="1:6" x14ac:dyDescent="0.25">
      <c r="A55" s="3" t="s">
        <v>51</v>
      </c>
      <c r="B55" s="6">
        <f t="shared" ref="B55" si="22">((B52)+(B53))+(B54)</f>
        <v>0</v>
      </c>
      <c r="C55" s="6">
        <f t="shared" ref="C55:E55" si="23">((C52)+(C53))+(C54)</f>
        <v>2339.2800000000002</v>
      </c>
      <c r="D55" s="18">
        <f t="shared" si="23"/>
        <v>2339.2800000000002</v>
      </c>
      <c r="E55" s="12">
        <f t="shared" si="23"/>
        <v>4857</v>
      </c>
      <c r="F55" s="67"/>
    </row>
    <row r="56" spans="1:6" x14ac:dyDescent="0.25">
      <c r="A56" s="3" t="s">
        <v>52</v>
      </c>
      <c r="B56" s="4"/>
      <c r="C56" s="4"/>
      <c r="D56" s="17">
        <f t="shared" ref="D56:D62" si="24">B56+C56</f>
        <v>0</v>
      </c>
      <c r="E56" s="10"/>
      <c r="F56" s="65"/>
    </row>
    <row r="57" spans="1:6" x14ac:dyDescent="0.25">
      <c r="A57" s="3" t="s">
        <v>269</v>
      </c>
      <c r="B57" s="4"/>
      <c r="C57" s="4"/>
      <c r="D57" s="17">
        <f>B57+C57</f>
        <v>0</v>
      </c>
      <c r="E57" s="10">
        <f>15*E80</f>
        <v>600</v>
      </c>
      <c r="F57" s="65" t="s">
        <v>265</v>
      </c>
    </row>
    <row r="58" spans="1:6" x14ac:dyDescent="0.25">
      <c r="A58" s="3" t="s">
        <v>54</v>
      </c>
      <c r="B58" s="4"/>
      <c r="C58" s="4"/>
      <c r="D58" s="17">
        <f t="shared" si="24"/>
        <v>0</v>
      </c>
      <c r="E58" s="10"/>
      <c r="F58" s="65"/>
    </row>
    <row r="59" spans="1:6" x14ac:dyDescent="0.25">
      <c r="A59" s="3" t="s">
        <v>55</v>
      </c>
      <c r="B59" s="4"/>
      <c r="C59" s="4"/>
      <c r="D59" s="17">
        <f t="shared" si="24"/>
        <v>0</v>
      </c>
      <c r="E59" s="10"/>
      <c r="F59" s="65"/>
    </row>
    <row r="60" spans="1:6" x14ac:dyDescent="0.25">
      <c r="A60" s="3" t="s">
        <v>56</v>
      </c>
      <c r="B60" s="4">
        <v>536.99</v>
      </c>
      <c r="C60" s="4"/>
      <c r="D60" s="17">
        <f t="shared" si="24"/>
        <v>536.99</v>
      </c>
      <c r="E60" s="10"/>
      <c r="F60" s="66"/>
    </row>
    <row r="61" spans="1:6" x14ac:dyDescent="0.25">
      <c r="A61" s="3" t="s">
        <v>57</v>
      </c>
      <c r="B61" s="4"/>
      <c r="C61" s="4"/>
      <c r="D61" s="17">
        <f t="shared" si="24"/>
        <v>0</v>
      </c>
      <c r="E61" s="10"/>
      <c r="F61" s="65"/>
    </row>
    <row r="62" spans="1:6" x14ac:dyDescent="0.25">
      <c r="A62" s="3" t="s">
        <v>58</v>
      </c>
      <c r="B62" s="4">
        <v>250</v>
      </c>
      <c r="C62" s="4">
        <v>1460</v>
      </c>
      <c r="D62" s="17">
        <f t="shared" si="24"/>
        <v>1710</v>
      </c>
      <c r="E62" s="10">
        <v>3180</v>
      </c>
      <c r="F62" s="65" t="s">
        <v>372</v>
      </c>
    </row>
    <row r="63" spans="1:6" x14ac:dyDescent="0.25">
      <c r="A63" s="3" t="s">
        <v>59</v>
      </c>
      <c r="B63" s="6">
        <f t="shared" ref="B63" si="25">((((((((((((((((((B41)+(B42))+(B43))+(B44))+(B45))+(B46))+(B47))+(B48))+(B49))+(B50))+(B51))+(B55))+(B56))+(B57))+(B58))+(B59))+(B60))+(B61))+(B62)</f>
        <v>979.47</v>
      </c>
      <c r="C63" s="6">
        <f t="shared" ref="C63" si="26">((((((((((((((((((C41)+(C42))+(C43))+(C44))+(C45))+(C46))+(C47))+(C48))+(C49))+(C50))+(C51))+(C55))+(C56))+(C57))+(C58))+(C59))+(C60))+(C61))+(C62)</f>
        <v>3799.28</v>
      </c>
      <c r="D63" s="18">
        <f>((((((((((((((((((D41)+(D42))+(D43))+(D44))+(D45))+(D46))+(D47))+(D48))+(D49))+(D50))+(D51))+(D55))+(D56))+(D57))+(D58))+(D59))+(D60))+(D61))+(D62)</f>
        <v>4778.75</v>
      </c>
      <c r="E63" s="12">
        <f t="shared" ref="E63" si="27">((((((((((((((((((E41)+(E42))+(E43))+(E44))+(E45))+(E46))+(E47))+(E48))+(E49))+(E50))+(E51))+(E55))+(E56))+(E57))+(E58))+(E59))+(E60))+(E61))+(E62)</f>
        <v>10782</v>
      </c>
      <c r="F63" s="67"/>
    </row>
    <row r="64" spans="1:6" x14ac:dyDescent="0.25">
      <c r="A64" s="3" t="s">
        <v>60</v>
      </c>
      <c r="B64" s="6">
        <f t="shared" ref="B64" si="28">((B35)+(B40))+(B63)</f>
        <v>979.47</v>
      </c>
      <c r="C64" s="6">
        <f t="shared" ref="C64:E64" si="29">((C35)+(C40))+(C63)</f>
        <v>3799.28</v>
      </c>
      <c r="D64" s="18">
        <f t="shared" si="29"/>
        <v>4778.75</v>
      </c>
      <c r="E64" s="12">
        <f t="shared" si="29"/>
        <v>10782</v>
      </c>
      <c r="F64" s="67"/>
    </row>
    <row r="65" spans="1:6" x14ac:dyDescent="0.25">
      <c r="A65" s="3" t="s">
        <v>61</v>
      </c>
      <c r="B65" s="6">
        <f t="shared" ref="B65" si="30">(B28)-(B64)</f>
        <v>-979.47</v>
      </c>
      <c r="C65" s="6">
        <f t="shared" ref="C65:E65" si="31">(C28)-(C64)</f>
        <v>-3799.28</v>
      </c>
      <c r="D65" s="18">
        <f t="shared" si="31"/>
        <v>-4778.75</v>
      </c>
      <c r="E65" s="12">
        <f t="shared" si="31"/>
        <v>-8082</v>
      </c>
      <c r="F65" s="67"/>
    </row>
    <row r="66" spans="1:6" x14ac:dyDescent="0.25">
      <c r="A66" s="3" t="s">
        <v>62</v>
      </c>
      <c r="B66" s="4"/>
      <c r="C66" s="4"/>
      <c r="D66" s="17">
        <f t="shared" ref="D66:D69" si="32">B66+C66</f>
        <v>0</v>
      </c>
      <c r="E66" s="10"/>
      <c r="F66" s="65"/>
    </row>
    <row r="67" spans="1:6" x14ac:dyDescent="0.25">
      <c r="A67" s="3" t="s">
        <v>63</v>
      </c>
      <c r="B67" s="4"/>
      <c r="C67" s="4"/>
      <c r="D67" s="17">
        <f t="shared" si="32"/>
        <v>0</v>
      </c>
      <c r="E67" s="10"/>
      <c r="F67" s="65"/>
    </row>
    <row r="68" spans="1:6" x14ac:dyDescent="0.25">
      <c r="A68" s="3" t="s">
        <v>64</v>
      </c>
      <c r="B68" s="4"/>
      <c r="C68" s="4"/>
      <c r="D68" s="17">
        <f t="shared" si="32"/>
        <v>0</v>
      </c>
      <c r="E68" s="10"/>
      <c r="F68" s="65"/>
    </row>
    <row r="69" spans="1:6" x14ac:dyDescent="0.25">
      <c r="A69" s="3" t="s">
        <v>65</v>
      </c>
      <c r="B69" s="4"/>
      <c r="C69" s="4"/>
      <c r="D69" s="17">
        <f t="shared" si="32"/>
        <v>0</v>
      </c>
      <c r="E69" s="10"/>
      <c r="F69" s="65"/>
    </row>
    <row r="70" spans="1:6" x14ac:dyDescent="0.25">
      <c r="A70" s="3" t="s">
        <v>66</v>
      </c>
      <c r="B70" s="6">
        <f t="shared" ref="B70" si="33">(B68)+(B69)</f>
        <v>0</v>
      </c>
      <c r="C70" s="6">
        <f t="shared" ref="C70:E70" si="34">(C68)+(C69)</f>
        <v>0</v>
      </c>
      <c r="D70" s="18">
        <f t="shared" si="34"/>
        <v>0</v>
      </c>
      <c r="E70" s="12">
        <f t="shared" si="34"/>
        <v>0</v>
      </c>
      <c r="F70" s="67"/>
    </row>
    <row r="71" spans="1:6" x14ac:dyDescent="0.25">
      <c r="A71" s="3" t="s">
        <v>67</v>
      </c>
      <c r="B71" s="6">
        <f t="shared" ref="B71" si="35">(B67)+(B70)</f>
        <v>0</v>
      </c>
      <c r="C71" s="6">
        <f t="shared" ref="C71:E71" si="36">(C67)+(C70)</f>
        <v>0</v>
      </c>
      <c r="D71" s="18">
        <f t="shared" si="36"/>
        <v>0</v>
      </c>
      <c r="E71" s="12">
        <f t="shared" si="36"/>
        <v>0</v>
      </c>
      <c r="F71" s="67"/>
    </row>
    <row r="72" spans="1:6" x14ac:dyDescent="0.25">
      <c r="A72" s="3" t="s">
        <v>68</v>
      </c>
      <c r="B72" s="6">
        <f t="shared" ref="B72" si="37">(B71)-(0)</f>
        <v>0</v>
      </c>
      <c r="C72" s="6">
        <f t="shared" ref="C72:E72" si="38">(C71)-(0)</f>
        <v>0</v>
      </c>
      <c r="D72" s="18">
        <f t="shared" si="38"/>
        <v>0</v>
      </c>
      <c r="E72" s="12">
        <f t="shared" si="38"/>
        <v>0</v>
      </c>
      <c r="F72" s="67"/>
    </row>
    <row r="73" spans="1:6" x14ac:dyDescent="0.25">
      <c r="A73" s="3" t="s">
        <v>69</v>
      </c>
      <c r="B73" s="7">
        <f t="shared" ref="B73" si="39">(B65)+(B72)</f>
        <v>-979.47</v>
      </c>
      <c r="C73" s="7">
        <f t="shared" ref="C73" si="40">(C65)+(C72)</f>
        <v>-3799.28</v>
      </c>
      <c r="D73" s="19">
        <f>(D65)+(D72)</f>
        <v>-4778.75</v>
      </c>
      <c r="E73" s="13">
        <f t="shared" ref="E73" si="41">(E65)+(E72)</f>
        <v>-8082</v>
      </c>
      <c r="F73" s="68"/>
    </row>
    <row r="74" spans="1:6" x14ac:dyDescent="0.25">
      <c r="A74" s="3"/>
      <c r="B74" s="4"/>
      <c r="C74" s="4"/>
      <c r="D74" s="16"/>
      <c r="E74" s="10"/>
      <c r="F74" s="65"/>
    </row>
    <row r="75" spans="1:6" ht="169.5" x14ac:dyDescent="0.25">
      <c r="A75" s="3" t="s">
        <v>336</v>
      </c>
      <c r="D75" s="17"/>
      <c r="E75" s="11" t="e">
        <f>#REF!</f>
        <v>#REF!</v>
      </c>
      <c r="F75" s="65" t="s">
        <v>155</v>
      </c>
    </row>
    <row r="77" spans="1:6" x14ac:dyDescent="0.25">
      <c r="A77" s="28" t="s">
        <v>127</v>
      </c>
      <c r="B77" s="3"/>
      <c r="C77" s="3"/>
    </row>
    <row r="78" spans="1:6" x14ac:dyDescent="0.25">
      <c r="A78" s="3" t="s">
        <v>125</v>
      </c>
      <c r="B78" s="3"/>
      <c r="C78" s="3"/>
      <c r="E78" s="26">
        <v>20</v>
      </c>
    </row>
    <row r="79" spans="1:6" x14ac:dyDescent="0.25">
      <c r="A79" s="3" t="s">
        <v>126</v>
      </c>
      <c r="B79" s="3"/>
      <c r="C79" s="3"/>
      <c r="E79" s="27">
        <v>20</v>
      </c>
    </row>
    <row r="80" spans="1:6" x14ac:dyDescent="0.25">
      <c r="A80" s="3" t="s">
        <v>92</v>
      </c>
      <c r="B80" s="3"/>
      <c r="C80" s="3"/>
      <c r="E80" s="26">
        <f>E78+E79</f>
        <v>40</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ht="30" x14ac:dyDescent="0.25">
      <c r="A87" s="28"/>
      <c r="B87" s="57" t="s">
        <v>156</v>
      </c>
      <c r="C87" s="59">
        <v>2001</v>
      </c>
      <c r="D87" s="57" t="s">
        <v>157</v>
      </c>
      <c r="E87" s="60" t="s">
        <v>158</v>
      </c>
    </row>
    <row r="88" spans="1:5" ht="75" x14ac:dyDescent="0.25">
      <c r="A88" s="8"/>
      <c r="B88" s="69" t="s">
        <v>159</v>
      </c>
      <c r="C88" s="70">
        <v>2001</v>
      </c>
      <c r="D88" s="69" t="s">
        <v>160</v>
      </c>
      <c r="E88" s="71" t="s">
        <v>161</v>
      </c>
    </row>
    <row r="89" spans="1:5" ht="30" x14ac:dyDescent="0.25">
      <c r="B89" s="57" t="s">
        <v>162</v>
      </c>
      <c r="C89" s="57" t="s">
        <v>163</v>
      </c>
      <c r="D89" s="72">
        <v>2000</v>
      </c>
      <c r="E89" s="73" t="s">
        <v>164</v>
      </c>
    </row>
    <row r="90" spans="1:5" ht="30" x14ac:dyDescent="0.25">
      <c r="B90" s="57" t="s">
        <v>165</v>
      </c>
      <c r="C90" s="57" t="s">
        <v>166</v>
      </c>
      <c r="D90" s="72">
        <v>2000</v>
      </c>
      <c r="E90" s="73" t="s">
        <v>164</v>
      </c>
    </row>
  </sheetData>
  <mergeCells count="1">
    <mergeCell ref="B1:C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C11A-C761-45E7-B7FA-93702320D28C}">
  <sheetPr>
    <tabColor rgb="FFFFC000"/>
  </sheetPr>
  <dimension ref="A1:F89"/>
  <sheetViews>
    <sheetView topLeftCell="A7" workbookViewId="0">
      <selection activeCell="B75" sqref="B75"/>
    </sheetView>
  </sheetViews>
  <sheetFormatPr defaultRowHeight="15" x14ac:dyDescent="0.25"/>
  <cols>
    <col min="1" max="1" width="31.7109375" customWidth="1"/>
    <col min="2" max="2" width="12.42578125" customWidth="1"/>
    <col min="3" max="3" width="12.7109375" customWidth="1"/>
    <col min="4" max="4" width="10.28515625" style="20" customWidth="1"/>
    <col min="5" max="5" width="12.42578125" style="14" customWidth="1"/>
    <col min="6" max="6" width="32.85546875" style="64" customWidth="1"/>
    <col min="7" max="14" width="8.7109375" customWidth="1"/>
  </cols>
  <sheetData>
    <row r="1" spans="1:6" x14ac:dyDescent="0.25">
      <c r="B1" s="127" t="s">
        <v>308</v>
      </c>
      <c r="C1" s="127"/>
      <c r="D1" s="22"/>
      <c r="E1" s="21"/>
    </row>
    <row r="2" spans="1:6" ht="36.75" x14ac:dyDescent="0.25">
      <c r="A2" s="1"/>
      <c r="B2" s="2" t="s">
        <v>122</v>
      </c>
      <c r="C2" s="2" t="s">
        <v>121</v>
      </c>
      <c r="D2" s="15" t="s">
        <v>92</v>
      </c>
      <c r="E2" s="24" t="s">
        <v>76</v>
      </c>
      <c r="F2" s="24" t="s">
        <v>93</v>
      </c>
    </row>
    <row r="3" spans="1:6" x14ac:dyDescent="0.25">
      <c r="A3" s="3" t="s">
        <v>0</v>
      </c>
      <c r="B3" s="4"/>
      <c r="C3" s="4"/>
      <c r="D3" s="16"/>
      <c r="E3" s="10"/>
      <c r="F3" s="65"/>
    </row>
    <row r="4" spans="1:6" x14ac:dyDescent="0.25">
      <c r="A4" s="3" t="s">
        <v>1</v>
      </c>
      <c r="B4" s="4">
        <v>1440</v>
      </c>
      <c r="C4" s="5"/>
      <c r="D4" s="17">
        <f>B4+C4</f>
        <v>1440</v>
      </c>
      <c r="E4" s="10"/>
      <c r="F4" s="74"/>
    </row>
    <row r="5" spans="1:6" x14ac:dyDescent="0.25">
      <c r="A5" s="3" t="s">
        <v>2</v>
      </c>
      <c r="B5" s="4"/>
      <c r="C5" s="4"/>
      <c r="D5" s="16"/>
      <c r="E5" s="10"/>
      <c r="F5" s="65"/>
    </row>
    <row r="6" spans="1:6" x14ac:dyDescent="0.25">
      <c r="A6" s="3" t="s">
        <v>3</v>
      </c>
      <c r="B6" s="6">
        <f t="shared" ref="B6:C6" si="0">(B4)+(B5)</f>
        <v>1440</v>
      </c>
      <c r="C6" s="6">
        <f t="shared" si="0"/>
        <v>0</v>
      </c>
      <c r="D6" s="18">
        <f t="shared" ref="D6:E6" si="1">(D4)+(D5)</f>
        <v>1440</v>
      </c>
      <c r="E6" s="12">
        <f t="shared" si="1"/>
        <v>0</v>
      </c>
      <c r="F6" s="67"/>
    </row>
    <row r="7" spans="1:6" x14ac:dyDescent="0.25">
      <c r="A7" s="3" t="s">
        <v>4</v>
      </c>
      <c r="B7" s="4"/>
      <c r="C7" s="4"/>
      <c r="D7" s="16"/>
      <c r="E7" s="10"/>
      <c r="F7" s="65"/>
    </row>
    <row r="8" spans="1:6" x14ac:dyDescent="0.25">
      <c r="A8" s="3" t="s">
        <v>5</v>
      </c>
      <c r="B8" s="4"/>
      <c r="C8" s="4"/>
      <c r="D8" s="17">
        <f t="shared" ref="D8:D21" si="2">B8+C8</f>
        <v>0</v>
      </c>
      <c r="E8" s="10"/>
      <c r="F8" s="65"/>
    </row>
    <row r="9" spans="1:6" x14ac:dyDescent="0.25">
      <c r="A9" s="3" t="s">
        <v>6</v>
      </c>
      <c r="B9" s="4"/>
      <c r="C9" s="4"/>
      <c r="D9" s="17">
        <f t="shared" si="2"/>
        <v>0</v>
      </c>
      <c r="E9" s="10"/>
      <c r="F9" s="65"/>
    </row>
    <row r="10" spans="1:6" x14ac:dyDescent="0.25">
      <c r="A10" s="3" t="s">
        <v>7</v>
      </c>
      <c r="B10" s="4"/>
      <c r="C10" s="4"/>
      <c r="D10" s="17">
        <f t="shared" si="2"/>
        <v>0</v>
      </c>
      <c r="E10" s="10"/>
      <c r="F10" s="65"/>
    </row>
    <row r="11" spans="1:6" x14ac:dyDescent="0.25">
      <c r="A11" s="3" t="s">
        <v>8</v>
      </c>
      <c r="B11" s="4"/>
      <c r="C11" s="4"/>
      <c r="D11" s="17">
        <f t="shared" si="2"/>
        <v>0</v>
      </c>
      <c r="E11" s="10"/>
      <c r="F11" s="65"/>
    </row>
    <row r="12" spans="1:6" x14ac:dyDescent="0.25">
      <c r="A12" s="3" t="s">
        <v>9</v>
      </c>
      <c r="B12" s="4"/>
      <c r="C12" s="4"/>
      <c r="D12" s="17">
        <f t="shared" si="2"/>
        <v>0</v>
      </c>
      <c r="E12" s="10"/>
      <c r="F12" s="65"/>
    </row>
    <row r="13" spans="1:6" x14ac:dyDescent="0.25">
      <c r="A13" s="3" t="s">
        <v>10</v>
      </c>
      <c r="B13" s="4"/>
      <c r="C13" s="4"/>
      <c r="D13" s="17">
        <f t="shared" si="2"/>
        <v>0</v>
      </c>
      <c r="E13" s="10"/>
      <c r="F13" s="65"/>
    </row>
    <row r="14" spans="1:6" x14ac:dyDescent="0.25">
      <c r="A14" s="3" t="s">
        <v>11</v>
      </c>
      <c r="B14" s="4"/>
      <c r="C14" s="4"/>
      <c r="D14" s="17">
        <f t="shared" si="2"/>
        <v>0</v>
      </c>
      <c r="E14" s="10"/>
      <c r="F14" s="65"/>
    </row>
    <row r="15" spans="1:6" x14ac:dyDescent="0.25">
      <c r="A15" s="3" t="s">
        <v>12</v>
      </c>
      <c r="B15" s="4"/>
      <c r="C15" s="4"/>
      <c r="D15" s="17">
        <f t="shared" si="2"/>
        <v>0</v>
      </c>
      <c r="E15" s="10"/>
      <c r="F15" s="65"/>
    </row>
    <row r="16" spans="1:6" x14ac:dyDescent="0.25">
      <c r="A16" s="3" t="s">
        <v>13</v>
      </c>
      <c r="B16" s="4"/>
      <c r="C16" s="4"/>
      <c r="D16" s="17">
        <f t="shared" si="2"/>
        <v>0</v>
      </c>
      <c r="E16" s="10"/>
      <c r="F16" s="65"/>
    </row>
    <row r="17" spans="1:6" s="119" customFormat="1" ht="23.25" x14ac:dyDescent="0.25">
      <c r="A17" s="3" t="s">
        <v>322</v>
      </c>
      <c r="B17" s="4">
        <v>3850</v>
      </c>
      <c r="C17" s="4"/>
      <c r="D17" s="17">
        <f t="shared" si="2"/>
        <v>3850</v>
      </c>
      <c r="E17" s="10">
        <v>0</v>
      </c>
      <c r="F17" s="65" t="s">
        <v>378</v>
      </c>
    </row>
    <row r="18" spans="1:6" x14ac:dyDescent="0.25">
      <c r="A18" s="3" t="s">
        <v>14</v>
      </c>
      <c r="B18" s="4"/>
      <c r="C18" s="4"/>
      <c r="D18" s="17">
        <f t="shared" si="2"/>
        <v>0</v>
      </c>
      <c r="E18" s="10"/>
      <c r="F18" s="66"/>
    </row>
    <row r="19" spans="1:6" x14ac:dyDescent="0.25">
      <c r="A19" s="3" t="s">
        <v>15</v>
      </c>
      <c r="B19" s="4"/>
      <c r="C19" s="4"/>
      <c r="D19" s="17">
        <f t="shared" si="2"/>
        <v>0</v>
      </c>
      <c r="E19" s="10"/>
      <c r="F19" s="65"/>
    </row>
    <row r="20" spans="1:6" x14ac:dyDescent="0.25">
      <c r="A20" s="3" t="s">
        <v>16</v>
      </c>
      <c r="B20" s="6">
        <f t="shared" ref="B20:C20" si="3">(B18)+(B19)</f>
        <v>0</v>
      </c>
      <c r="C20" s="6">
        <f t="shared" si="3"/>
        <v>0</v>
      </c>
      <c r="D20" s="18">
        <f t="shared" ref="D20:E20" si="4">(D18)+(D19)</f>
        <v>0</v>
      </c>
      <c r="E20" s="12">
        <f t="shared" si="4"/>
        <v>0</v>
      </c>
      <c r="F20" s="67"/>
    </row>
    <row r="21" spans="1:6" x14ac:dyDescent="0.25">
      <c r="A21" s="3" t="s">
        <v>17</v>
      </c>
      <c r="B21" s="4"/>
      <c r="C21" s="4"/>
      <c r="D21" s="17">
        <f t="shared" si="2"/>
        <v>0</v>
      </c>
      <c r="E21" s="10"/>
      <c r="F21" s="65"/>
    </row>
    <row r="22" spans="1:6" x14ac:dyDescent="0.25">
      <c r="A22" s="3" t="s">
        <v>18</v>
      </c>
      <c r="B22" s="6">
        <f>(((((((((((B7)+(B8))+(B9))+(B10))+(B11))+(B12))+(B13))+(B14))+(B15))+(B16))+(B20))+(B21)+B17</f>
        <v>3850</v>
      </c>
      <c r="C22" s="6">
        <f>(((((((((((C7)+(C8))+(C9))+(C10))+(C11))+(C12))+(C13))+(C14))+(C15))+(C16))+(C20))+(C21)+C17</f>
        <v>0</v>
      </c>
      <c r="D22" s="6">
        <f>(((((((((((D7)+(D8))+(D9))+(D10))+(D11))+(D12))+(D13))+(D14))+(D15))+(D16))+(D20))+(D21)+D17</f>
        <v>3850</v>
      </c>
      <c r="E22" s="12">
        <f>(((((((((((E7)+(E8))+(E9))+(E10))+(E11))+(E12))+(E13))+(E14))+(E15))+(E16))+(E20))+(E21)+E17</f>
        <v>0</v>
      </c>
      <c r="F22" s="67"/>
    </row>
    <row r="23" spans="1:6" x14ac:dyDescent="0.25">
      <c r="A23" s="3" t="s">
        <v>19</v>
      </c>
      <c r="B23" s="5"/>
      <c r="C23" s="4"/>
      <c r="D23" s="17">
        <f t="shared" ref="D23:D26" si="5">B23+C23</f>
        <v>0</v>
      </c>
      <c r="E23" s="11">
        <v>0</v>
      </c>
      <c r="F23" s="65"/>
    </row>
    <row r="24" spans="1:6" x14ac:dyDescent="0.25">
      <c r="A24" s="3" t="s">
        <v>20</v>
      </c>
      <c r="B24" s="4"/>
      <c r="C24" s="4"/>
      <c r="D24" s="17">
        <f t="shared" si="5"/>
        <v>0</v>
      </c>
      <c r="E24" s="10"/>
      <c r="F24" s="65"/>
    </row>
    <row r="25" spans="1:6" x14ac:dyDescent="0.25">
      <c r="A25" s="3" t="s">
        <v>21</v>
      </c>
      <c r="B25" s="4"/>
      <c r="C25" s="4"/>
      <c r="D25" s="17">
        <f t="shared" si="5"/>
        <v>0</v>
      </c>
      <c r="E25" s="10"/>
      <c r="F25" s="65"/>
    </row>
    <row r="26" spans="1:6" x14ac:dyDescent="0.25">
      <c r="A26" s="3" t="s">
        <v>6</v>
      </c>
      <c r="B26" s="4"/>
      <c r="C26" s="4"/>
      <c r="D26" s="17">
        <f t="shared" si="5"/>
        <v>0</v>
      </c>
      <c r="E26" s="10"/>
      <c r="F26" s="65"/>
    </row>
    <row r="27" spans="1:6" x14ac:dyDescent="0.25">
      <c r="A27" s="3" t="s">
        <v>22</v>
      </c>
      <c r="B27" s="6">
        <f t="shared" ref="B27:C27" si="6">(B25)+(B26)</f>
        <v>0</v>
      </c>
      <c r="C27" s="6">
        <f t="shared" si="6"/>
        <v>0</v>
      </c>
      <c r="D27" s="18">
        <f t="shared" ref="D27:E27" si="7">(D25)+(D26)</f>
        <v>0</v>
      </c>
      <c r="E27" s="12">
        <f t="shared" si="7"/>
        <v>0</v>
      </c>
      <c r="F27" s="67"/>
    </row>
    <row r="28" spans="1:6" x14ac:dyDescent="0.25">
      <c r="A28" s="3" t="s">
        <v>23</v>
      </c>
      <c r="B28" s="6">
        <f t="shared" ref="B28:C28" si="8">((((B6)+(B22))+(B23))+(B24))+(B27)</f>
        <v>5290</v>
      </c>
      <c r="C28" s="6">
        <f t="shared" si="8"/>
        <v>0</v>
      </c>
      <c r="D28" s="18">
        <f>((((D6)+(D22))+(D23))+(D24))+(D27)</f>
        <v>5290</v>
      </c>
      <c r="E28" s="12">
        <f t="shared" ref="E28" si="9">((((E6)+(E22))+(E23))+(E24))+(E27)</f>
        <v>0</v>
      </c>
      <c r="F28" s="67"/>
    </row>
    <row r="29" spans="1:6" x14ac:dyDescent="0.25">
      <c r="A29" s="3" t="s">
        <v>24</v>
      </c>
      <c r="B29" s="6">
        <f t="shared" ref="B29:C29" si="10">(B28)-(0)</f>
        <v>5290</v>
      </c>
      <c r="C29" s="6">
        <f t="shared" si="10"/>
        <v>0</v>
      </c>
      <c r="D29" s="18">
        <f t="shared" ref="D29:E29" si="11">(D28)-(0)</f>
        <v>5290</v>
      </c>
      <c r="E29" s="12">
        <f t="shared" si="11"/>
        <v>0</v>
      </c>
      <c r="F29" s="67"/>
    </row>
    <row r="30" spans="1:6" x14ac:dyDescent="0.25">
      <c r="A30" s="3" t="s">
        <v>25</v>
      </c>
      <c r="B30" s="4"/>
      <c r="C30" s="4"/>
      <c r="D30" s="17">
        <f t="shared" ref="D30:D35" si="12">B30+C30</f>
        <v>0</v>
      </c>
      <c r="E30" s="10"/>
      <c r="F30" s="65"/>
    </row>
    <row r="31" spans="1:6" x14ac:dyDescent="0.25">
      <c r="A31" s="3" t="s">
        <v>26</v>
      </c>
      <c r="B31" s="4"/>
      <c r="C31" s="4"/>
      <c r="D31" s="17">
        <f t="shared" si="12"/>
        <v>0</v>
      </c>
      <c r="E31" s="10"/>
      <c r="F31" s="65"/>
    </row>
    <row r="32" spans="1:6" x14ac:dyDescent="0.25">
      <c r="A32" s="3" t="s">
        <v>27</v>
      </c>
      <c r="B32" s="4"/>
      <c r="C32" s="4"/>
      <c r="D32" s="17">
        <f t="shared" si="12"/>
        <v>0</v>
      </c>
      <c r="E32" s="10"/>
      <c r="F32" s="65"/>
    </row>
    <row r="33" spans="1:6" x14ac:dyDescent="0.25">
      <c r="A33" s="3" t="s">
        <v>28</v>
      </c>
      <c r="B33" s="4"/>
      <c r="C33" s="4"/>
      <c r="D33" s="17">
        <f t="shared" si="12"/>
        <v>0</v>
      </c>
      <c r="E33" s="10"/>
      <c r="F33" s="65"/>
    </row>
    <row r="34" spans="1:6" x14ac:dyDescent="0.25">
      <c r="A34" s="3" t="s">
        <v>29</v>
      </c>
      <c r="B34" s="4"/>
      <c r="C34" s="4"/>
      <c r="D34" s="17">
        <f t="shared" si="12"/>
        <v>0</v>
      </c>
      <c r="E34" s="10"/>
      <c r="F34" s="65"/>
    </row>
    <row r="35" spans="1:6" x14ac:dyDescent="0.25">
      <c r="A35" s="3" t="s">
        <v>30</v>
      </c>
      <c r="B35" s="4"/>
      <c r="C35" s="4"/>
      <c r="D35" s="17">
        <f t="shared" si="12"/>
        <v>0</v>
      </c>
      <c r="E35" s="10"/>
      <c r="F35" s="65"/>
    </row>
    <row r="36" spans="1:6" x14ac:dyDescent="0.25">
      <c r="A36" s="3" t="s">
        <v>31</v>
      </c>
      <c r="B36" s="6">
        <f t="shared" ref="B36:C36" si="13">((((B31)+(B32))+(B33))+(B34))+(B35)</f>
        <v>0</v>
      </c>
      <c r="C36" s="6">
        <f t="shared" si="13"/>
        <v>0</v>
      </c>
      <c r="D36" s="18">
        <f t="shared" ref="D36:E36" si="14">((((D31)+(D32))+(D33))+(D34))+(D35)</f>
        <v>0</v>
      </c>
      <c r="E36" s="12">
        <f t="shared" si="14"/>
        <v>0</v>
      </c>
      <c r="F36" s="67"/>
    </row>
    <row r="37" spans="1:6" x14ac:dyDescent="0.25">
      <c r="A37" s="3" t="s">
        <v>32</v>
      </c>
      <c r="B37" s="4"/>
      <c r="C37" s="4"/>
      <c r="D37" s="16"/>
      <c r="E37" s="10"/>
      <c r="F37" s="66"/>
    </row>
    <row r="38" spans="1:6" x14ac:dyDescent="0.25">
      <c r="A38" s="3" t="s">
        <v>33</v>
      </c>
      <c r="B38" s="4"/>
      <c r="C38" s="4"/>
      <c r="D38" s="17">
        <f t="shared" ref="D38:D40" si="15">B38+C38</f>
        <v>0</v>
      </c>
      <c r="E38" s="10"/>
      <c r="F38" s="65"/>
    </row>
    <row r="39" spans="1:6" x14ac:dyDescent="0.25">
      <c r="A39" s="3" t="s">
        <v>34</v>
      </c>
      <c r="B39" s="4"/>
      <c r="C39" s="4"/>
      <c r="D39" s="17">
        <f t="shared" si="15"/>
        <v>0</v>
      </c>
      <c r="E39" s="10"/>
      <c r="F39" s="65"/>
    </row>
    <row r="40" spans="1:6" x14ac:dyDescent="0.25">
      <c r="A40" s="3" t="s">
        <v>35</v>
      </c>
      <c r="B40" s="4"/>
      <c r="C40" s="4"/>
      <c r="D40" s="17">
        <f t="shared" si="15"/>
        <v>0</v>
      </c>
      <c r="E40" s="10"/>
      <c r="F40" s="65"/>
    </row>
    <row r="41" spans="1:6" x14ac:dyDescent="0.25">
      <c r="A41" s="3" t="s">
        <v>36</v>
      </c>
      <c r="B41" s="6">
        <f t="shared" ref="B41:C41" si="16">(((B37)+(B38))+(B39))+(B40)</f>
        <v>0</v>
      </c>
      <c r="C41" s="6">
        <f t="shared" si="16"/>
        <v>0</v>
      </c>
      <c r="D41" s="18">
        <f t="shared" ref="D41:E41" si="17">(((D37)+(D38))+(D39))+(D40)</f>
        <v>0</v>
      </c>
      <c r="E41" s="12">
        <f t="shared" si="17"/>
        <v>0</v>
      </c>
      <c r="F41" s="67"/>
    </row>
    <row r="42" spans="1:6" x14ac:dyDescent="0.25">
      <c r="A42" s="3" t="s">
        <v>37</v>
      </c>
      <c r="B42" s="4"/>
      <c r="C42" s="4"/>
      <c r="D42" s="16"/>
      <c r="E42" s="10"/>
      <c r="F42" s="65"/>
    </row>
    <row r="43" spans="1:6" x14ac:dyDescent="0.25">
      <c r="A43" s="3" t="s">
        <v>38</v>
      </c>
      <c r="B43" s="4"/>
      <c r="C43" s="4"/>
      <c r="D43" s="17">
        <f t="shared" ref="D43:D55" si="18">B43+C43</f>
        <v>0</v>
      </c>
      <c r="E43" s="11">
        <v>2500</v>
      </c>
      <c r="F43" s="65" t="s">
        <v>370</v>
      </c>
    </row>
    <row r="44" spans="1:6" x14ac:dyDescent="0.25">
      <c r="A44" s="3" t="s">
        <v>39</v>
      </c>
      <c r="B44" s="4"/>
      <c r="C44" s="4"/>
      <c r="D44" s="17">
        <f t="shared" si="18"/>
        <v>0</v>
      </c>
      <c r="E44" s="10"/>
      <c r="F44" s="65"/>
    </row>
    <row r="45" spans="1:6" x14ac:dyDescent="0.25">
      <c r="A45" s="3" t="s">
        <v>40</v>
      </c>
      <c r="B45" s="4">
        <v>60</v>
      </c>
      <c r="C45" s="4"/>
      <c r="D45" s="17">
        <f t="shared" si="18"/>
        <v>60</v>
      </c>
      <c r="E45" s="10">
        <v>60</v>
      </c>
      <c r="F45" s="65"/>
    </row>
    <row r="46" spans="1:6" x14ac:dyDescent="0.25">
      <c r="A46" s="3" t="s">
        <v>41</v>
      </c>
      <c r="B46" s="4"/>
      <c r="C46" s="4"/>
      <c r="D46" s="17">
        <f t="shared" si="18"/>
        <v>0</v>
      </c>
      <c r="E46" s="10"/>
      <c r="F46" s="65"/>
    </row>
    <row r="47" spans="1:6" x14ac:dyDescent="0.25">
      <c r="A47" s="3" t="s">
        <v>42</v>
      </c>
      <c r="B47" s="4"/>
      <c r="C47" s="4"/>
      <c r="D47" s="17">
        <f t="shared" si="18"/>
        <v>0</v>
      </c>
      <c r="E47" s="11"/>
      <c r="F47" s="66"/>
    </row>
    <row r="48" spans="1:6" x14ac:dyDescent="0.25">
      <c r="A48" s="3" t="s">
        <v>43</v>
      </c>
      <c r="B48" s="4"/>
      <c r="C48" s="4"/>
      <c r="D48" s="17">
        <f t="shared" si="18"/>
        <v>0</v>
      </c>
      <c r="E48" s="10"/>
      <c r="F48" s="65"/>
    </row>
    <row r="49" spans="1:6" x14ac:dyDescent="0.25">
      <c r="A49" s="3" t="s">
        <v>44</v>
      </c>
      <c r="B49" s="5"/>
      <c r="C49" s="4"/>
      <c r="D49" s="17">
        <f t="shared" si="18"/>
        <v>0</v>
      </c>
      <c r="E49" s="10"/>
      <c r="F49" s="65"/>
    </row>
    <row r="50" spans="1:6" x14ac:dyDescent="0.25">
      <c r="A50" s="3" t="s">
        <v>45</v>
      </c>
      <c r="B50" s="4"/>
      <c r="C50" s="4"/>
      <c r="D50" s="17">
        <f t="shared" si="18"/>
        <v>0</v>
      </c>
      <c r="E50" s="10"/>
      <c r="F50" s="65"/>
    </row>
    <row r="51" spans="1:6" x14ac:dyDescent="0.25">
      <c r="A51" s="3" t="s">
        <v>46</v>
      </c>
      <c r="B51" s="4"/>
      <c r="C51" s="4"/>
      <c r="D51" s="17">
        <f t="shared" si="18"/>
        <v>0</v>
      </c>
      <c r="E51" s="10"/>
      <c r="F51" s="65"/>
    </row>
    <row r="52" spans="1:6" x14ac:dyDescent="0.25">
      <c r="A52" s="3" t="s">
        <v>268</v>
      </c>
      <c r="B52" s="4"/>
      <c r="C52" s="4"/>
      <c r="D52" s="17">
        <f t="shared" si="18"/>
        <v>0</v>
      </c>
      <c r="E52" s="10">
        <f>5*E81</f>
        <v>150</v>
      </c>
      <c r="F52" s="65" t="s">
        <v>267</v>
      </c>
    </row>
    <row r="53" spans="1:6" ht="57" x14ac:dyDescent="0.25">
      <c r="A53" s="3" t="s">
        <v>48</v>
      </c>
      <c r="B53" s="4"/>
      <c r="C53" s="4">
        <v>2339.2800000000002</v>
      </c>
      <c r="D53" s="17">
        <f t="shared" si="18"/>
        <v>2339.2800000000002</v>
      </c>
      <c r="E53" s="10">
        <f>2699+2158</f>
        <v>4857</v>
      </c>
      <c r="F53" s="66" t="s">
        <v>167</v>
      </c>
    </row>
    <row r="54" spans="1:6" x14ac:dyDescent="0.25">
      <c r="A54" s="3" t="s">
        <v>49</v>
      </c>
      <c r="B54" s="4"/>
      <c r="C54" s="4"/>
      <c r="D54" s="17">
        <f t="shared" si="18"/>
        <v>0</v>
      </c>
      <c r="E54" s="10"/>
      <c r="F54" s="65"/>
    </row>
    <row r="55" spans="1:6" x14ac:dyDescent="0.25">
      <c r="A55" s="3" t="s">
        <v>50</v>
      </c>
      <c r="B55" s="4"/>
      <c r="C55" s="4"/>
      <c r="D55" s="17">
        <f t="shared" si="18"/>
        <v>0</v>
      </c>
      <c r="E55" s="10"/>
      <c r="F55" s="66"/>
    </row>
    <row r="56" spans="1:6" x14ac:dyDescent="0.25">
      <c r="A56" s="3" t="s">
        <v>51</v>
      </c>
      <c r="B56" s="6">
        <f t="shared" ref="B56:C56" si="19">((B53)+(B54))+(B55)</f>
        <v>0</v>
      </c>
      <c r="C56" s="6">
        <f t="shared" si="19"/>
        <v>2339.2800000000002</v>
      </c>
      <c r="D56" s="18">
        <f t="shared" ref="D56:E56" si="20">((D53)+(D54))+(D55)</f>
        <v>2339.2800000000002</v>
      </c>
      <c r="E56" s="12">
        <f t="shared" si="20"/>
        <v>4857</v>
      </c>
      <c r="F56" s="67"/>
    </row>
    <row r="57" spans="1:6" x14ac:dyDescent="0.25">
      <c r="A57" s="3" t="s">
        <v>52</v>
      </c>
      <c r="B57" s="4"/>
      <c r="C57" s="4"/>
      <c r="D57" s="17">
        <f t="shared" ref="D57:D63" si="21">B57+C57</f>
        <v>0</v>
      </c>
      <c r="E57" s="10"/>
      <c r="F57" s="65"/>
    </row>
    <row r="58" spans="1:6" x14ac:dyDescent="0.25">
      <c r="A58" s="3" t="s">
        <v>269</v>
      </c>
      <c r="B58" s="4"/>
      <c r="C58" s="4"/>
      <c r="D58" s="17">
        <f>B58+C58</f>
        <v>0</v>
      </c>
      <c r="E58" s="10">
        <f>15*E81</f>
        <v>450</v>
      </c>
      <c r="F58" s="65" t="s">
        <v>323</v>
      </c>
    </row>
    <row r="59" spans="1:6" x14ac:dyDescent="0.25">
      <c r="A59" s="3" t="s">
        <v>54</v>
      </c>
      <c r="B59" s="4"/>
      <c r="C59" s="4"/>
      <c r="D59" s="17">
        <f t="shared" si="21"/>
        <v>0</v>
      </c>
      <c r="E59" s="10"/>
      <c r="F59" s="65"/>
    </row>
    <row r="60" spans="1:6" x14ac:dyDescent="0.25">
      <c r="A60" s="3" t="s">
        <v>55</v>
      </c>
      <c r="B60" s="4"/>
      <c r="C60" s="4"/>
      <c r="D60" s="17">
        <f t="shared" si="21"/>
        <v>0</v>
      </c>
      <c r="E60" s="10"/>
      <c r="F60" s="65"/>
    </row>
    <row r="61" spans="1:6" x14ac:dyDescent="0.25">
      <c r="A61" s="3" t="s">
        <v>56</v>
      </c>
      <c r="B61" s="4"/>
      <c r="C61" s="4"/>
      <c r="D61" s="17">
        <f t="shared" si="21"/>
        <v>0</v>
      </c>
      <c r="E61" s="10"/>
      <c r="F61" s="66"/>
    </row>
    <row r="62" spans="1:6" x14ac:dyDescent="0.25">
      <c r="A62" s="3" t="s">
        <v>57</v>
      </c>
      <c r="B62" s="4"/>
      <c r="C62" s="4"/>
      <c r="D62" s="17">
        <f t="shared" si="21"/>
        <v>0</v>
      </c>
      <c r="E62" s="10"/>
      <c r="F62" s="66"/>
    </row>
    <row r="63" spans="1:6" x14ac:dyDescent="0.25">
      <c r="A63" s="3" t="s">
        <v>58</v>
      </c>
      <c r="B63" s="4"/>
      <c r="C63" s="4">
        <v>3025</v>
      </c>
      <c r="D63" s="17">
        <f t="shared" si="21"/>
        <v>3025</v>
      </c>
      <c r="E63" s="10">
        <v>3075</v>
      </c>
      <c r="F63" s="65" t="s">
        <v>372</v>
      </c>
    </row>
    <row r="64" spans="1:6" x14ac:dyDescent="0.25">
      <c r="A64" s="3" t="s">
        <v>59</v>
      </c>
      <c r="B64" s="6">
        <f t="shared" ref="B64:C64" si="22">((((((((((((((((((B42)+(B43))+(B44))+(B45))+(B46))+(B47))+(B48))+(B49))+(B50))+(B51))+(B52))+(B56))+(B57))+(B58))+(B59))+(B60))+(B61))+(B62))+(B63)</f>
        <v>60</v>
      </c>
      <c r="C64" s="6">
        <f t="shared" si="22"/>
        <v>5364.2800000000007</v>
      </c>
      <c r="D64" s="18">
        <f>((((((((((((((((((D42)+(D43))+(D44))+(D45))+(D46))+(D47))+(D48))+(D49))+(D50))+(D51))+(D52))+(D56))+(D57))+(D58))+(D59))+(D60))+(D61))+(D62))+(D63)</f>
        <v>5424.2800000000007</v>
      </c>
      <c r="E64" s="12">
        <f t="shared" ref="E64" si="23">((((((((((((((((((E42)+(E43))+(E44))+(E45))+(E46))+(E47))+(E48))+(E49))+(E50))+(E51))+(E52))+(E56))+(E57))+(E58))+(E59))+(E60))+(E61))+(E62))+(E63)</f>
        <v>11092</v>
      </c>
      <c r="F64" s="67"/>
    </row>
    <row r="65" spans="1:6" x14ac:dyDescent="0.25">
      <c r="A65" s="3" t="s">
        <v>60</v>
      </c>
      <c r="B65" s="6">
        <f t="shared" ref="B65:C65" si="24">((B36)+(B41))+(B64)</f>
        <v>60</v>
      </c>
      <c r="C65" s="6">
        <f t="shared" si="24"/>
        <v>5364.2800000000007</v>
      </c>
      <c r="D65" s="18">
        <f t="shared" ref="D65:E65" si="25">((D36)+(D41))+(D64)</f>
        <v>5424.2800000000007</v>
      </c>
      <c r="E65" s="12">
        <f t="shared" si="25"/>
        <v>11092</v>
      </c>
      <c r="F65" s="67"/>
    </row>
    <row r="66" spans="1:6" x14ac:dyDescent="0.25">
      <c r="A66" s="3" t="s">
        <v>61</v>
      </c>
      <c r="B66" s="6">
        <f t="shared" ref="B66:C66" si="26">(B29)-(B65)</f>
        <v>5230</v>
      </c>
      <c r="C66" s="6">
        <f t="shared" si="26"/>
        <v>-5364.2800000000007</v>
      </c>
      <c r="D66" s="18">
        <f t="shared" ref="D66:E66" si="27">(D29)-(D65)</f>
        <v>-134.28000000000065</v>
      </c>
      <c r="E66" s="12">
        <f t="shared" si="27"/>
        <v>-11092</v>
      </c>
      <c r="F66" s="67"/>
    </row>
    <row r="67" spans="1:6" x14ac:dyDescent="0.25">
      <c r="A67" s="3" t="s">
        <v>62</v>
      </c>
      <c r="B67" s="4"/>
      <c r="C67" s="4"/>
      <c r="D67" s="17">
        <f t="shared" ref="D67:D70" si="28">B67+C67</f>
        <v>0</v>
      </c>
      <c r="E67" s="10"/>
      <c r="F67" s="65"/>
    </row>
    <row r="68" spans="1:6" x14ac:dyDescent="0.25">
      <c r="A68" s="3" t="s">
        <v>63</v>
      </c>
      <c r="B68" s="4"/>
      <c r="C68" s="4"/>
      <c r="D68" s="17">
        <f t="shared" si="28"/>
        <v>0</v>
      </c>
      <c r="E68" s="10"/>
      <c r="F68" s="65"/>
    </row>
    <row r="69" spans="1:6" x14ac:dyDescent="0.25">
      <c r="A69" s="3" t="s">
        <v>64</v>
      </c>
      <c r="B69" s="4"/>
      <c r="C69" s="4"/>
      <c r="D69" s="17">
        <f t="shared" si="28"/>
        <v>0</v>
      </c>
      <c r="E69" s="10">
        <f>+E61</f>
        <v>0</v>
      </c>
      <c r="F69" s="65"/>
    </row>
    <row r="70" spans="1:6" x14ac:dyDescent="0.25">
      <c r="A70" s="3" t="s">
        <v>65</v>
      </c>
      <c r="B70" s="4"/>
      <c r="C70" s="4"/>
      <c r="D70" s="17">
        <f t="shared" si="28"/>
        <v>0</v>
      </c>
      <c r="E70" s="10"/>
      <c r="F70" s="65"/>
    </row>
    <row r="71" spans="1:6" x14ac:dyDescent="0.25">
      <c r="A71" s="3" t="s">
        <v>66</v>
      </c>
      <c r="B71" s="6">
        <f t="shared" ref="B71:C71" si="29">(B69)+(B70)</f>
        <v>0</v>
      </c>
      <c r="C71" s="6">
        <f t="shared" si="29"/>
        <v>0</v>
      </c>
      <c r="D71" s="18">
        <f t="shared" ref="D71:E71" si="30">(D69)+(D70)</f>
        <v>0</v>
      </c>
      <c r="E71" s="12">
        <f t="shared" si="30"/>
        <v>0</v>
      </c>
      <c r="F71" s="67"/>
    </row>
    <row r="72" spans="1:6" x14ac:dyDescent="0.25">
      <c r="A72" s="3" t="s">
        <v>67</v>
      </c>
      <c r="B72" s="6">
        <f t="shared" ref="B72:C72" si="31">(B68)+(B71)</f>
        <v>0</v>
      </c>
      <c r="C72" s="6">
        <f t="shared" si="31"/>
        <v>0</v>
      </c>
      <c r="D72" s="18">
        <f t="shared" ref="D72:E72" si="32">(D68)+(D71)</f>
        <v>0</v>
      </c>
      <c r="E72" s="12">
        <f t="shared" si="32"/>
        <v>0</v>
      </c>
      <c r="F72" s="67"/>
    </row>
    <row r="73" spans="1:6" x14ac:dyDescent="0.25">
      <c r="A73" s="3" t="s">
        <v>68</v>
      </c>
      <c r="B73" s="6">
        <f t="shared" ref="B73:C73" si="33">(B72)-(0)</f>
        <v>0</v>
      </c>
      <c r="C73" s="6">
        <f t="shared" si="33"/>
        <v>0</v>
      </c>
      <c r="D73" s="18">
        <f t="shared" ref="D73:E73" si="34">(D72)-(0)</f>
        <v>0</v>
      </c>
      <c r="E73" s="12">
        <f t="shared" si="34"/>
        <v>0</v>
      </c>
      <c r="F73" s="67"/>
    </row>
    <row r="74" spans="1:6" x14ac:dyDescent="0.25">
      <c r="A74" s="3" t="s">
        <v>69</v>
      </c>
      <c r="B74" s="7">
        <f t="shared" ref="B74:C74" si="35">(B66)+(B73)</f>
        <v>5230</v>
      </c>
      <c r="C74" s="7">
        <f t="shared" si="35"/>
        <v>-5364.2800000000007</v>
      </c>
      <c r="D74" s="19">
        <f>(D66)+(D73)</f>
        <v>-134.28000000000065</v>
      </c>
      <c r="E74" s="13">
        <f t="shared" ref="E74" si="36">(E66)+(E73)</f>
        <v>-11092</v>
      </c>
      <c r="F74" s="68"/>
    </row>
    <row r="75" spans="1:6" x14ac:dyDescent="0.25">
      <c r="A75" s="3"/>
      <c r="B75" s="4"/>
      <c r="C75" s="4"/>
      <c r="D75" s="16"/>
      <c r="E75" s="10"/>
      <c r="F75" s="65"/>
    </row>
    <row r="76" spans="1:6" ht="159.6" customHeight="1" x14ac:dyDescent="0.25">
      <c r="A76" s="3" t="s">
        <v>336</v>
      </c>
      <c r="D76" s="17"/>
      <c r="E76" s="11" t="e">
        <f>#REF!</f>
        <v>#REF!</v>
      </c>
      <c r="F76" s="66" t="s">
        <v>168</v>
      </c>
    </row>
    <row r="78" spans="1:6" x14ac:dyDescent="0.25">
      <c r="A78" s="28" t="s">
        <v>127</v>
      </c>
      <c r="B78" s="3"/>
      <c r="C78" s="3"/>
    </row>
    <row r="79" spans="1:6" x14ac:dyDescent="0.25">
      <c r="A79" s="3" t="s">
        <v>125</v>
      </c>
      <c r="B79" s="3"/>
      <c r="C79" s="3"/>
      <c r="E79" s="26">
        <v>15</v>
      </c>
    </row>
    <row r="80" spans="1:6" x14ac:dyDescent="0.25">
      <c r="A80" s="3" t="s">
        <v>126</v>
      </c>
      <c r="B80" s="3"/>
      <c r="C80" s="3"/>
      <c r="E80" s="27">
        <v>15</v>
      </c>
    </row>
    <row r="81" spans="1:5" x14ac:dyDescent="0.25">
      <c r="A81" s="3" t="s">
        <v>92</v>
      </c>
      <c r="B81" s="3"/>
      <c r="C81" s="3"/>
      <c r="E81" s="26">
        <f>E79+E80</f>
        <v>30</v>
      </c>
    </row>
    <row r="83" spans="1:5" ht="23.25" x14ac:dyDescent="0.25">
      <c r="A83" s="28" t="s">
        <v>129</v>
      </c>
      <c r="B83" s="8"/>
      <c r="C83" s="8"/>
    </row>
    <row r="84" spans="1:5" x14ac:dyDescent="0.25">
      <c r="A84" s="28" t="s">
        <v>125</v>
      </c>
      <c r="B84" s="8"/>
      <c r="C84" s="8"/>
      <c r="E84" s="14">
        <v>2699</v>
      </c>
    </row>
    <row r="85" spans="1:5" x14ac:dyDescent="0.25">
      <c r="A85" s="28" t="s">
        <v>128</v>
      </c>
      <c r="B85" s="8"/>
      <c r="C85" s="8"/>
      <c r="E85" s="14">
        <v>2158</v>
      </c>
    </row>
    <row r="87" spans="1:5" x14ac:dyDescent="0.25">
      <c r="A87" s="28" t="s">
        <v>130</v>
      </c>
      <c r="B87" s="29" t="s">
        <v>134</v>
      </c>
      <c r="C87" s="29" t="s">
        <v>131</v>
      </c>
      <c r="D87" s="30" t="s">
        <v>132</v>
      </c>
      <c r="E87" s="31" t="s">
        <v>133</v>
      </c>
    </row>
    <row r="88" spans="1:5" x14ac:dyDescent="0.25">
      <c r="A88" s="28"/>
      <c r="B88" s="32" t="s">
        <v>169</v>
      </c>
      <c r="C88" s="32"/>
      <c r="D88" s="33"/>
      <c r="E88" s="34"/>
    </row>
    <row r="89" spans="1:5" x14ac:dyDescent="0.25">
      <c r="A89" s="8"/>
      <c r="B89" s="8"/>
      <c r="C89" s="8"/>
    </row>
  </sheetData>
  <mergeCells count="1">
    <mergeCell ref="B1:C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CFDE1-15DC-4C78-9D43-E94D8017DE3A}">
  <sheetPr>
    <tabColor rgb="FFFFC000"/>
  </sheetPr>
  <dimension ref="A1:G88"/>
  <sheetViews>
    <sheetView topLeftCell="A64" workbookViewId="0">
      <selection activeCell="B75" sqref="B75"/>
    </sheetView>
  </sheetViews>
  <sheetFormatPr defaultRowHeight="15" x14ac:dyDescent="0.25"/>
  <cols>
    <col min="1" max="1" width="31.7109375" customWidth="1"/>
    <col min="2" max="2" width="12.42578125" customWidth="1"/>
    <col min="3" max="3" width="12.7109375" customWidth="1"/>
    <col min="4" max="4" width="10.28515625" style="20" customWidth="1"/>
    <col min="5" max="5" width="12.42578125" style="14" customWidth="1"/>
    <col min="6" max="6" width="32.85546875" style="14" customWidth="1"/>
    <col min="7" max="14" width="8.7109375" customWidth="1"/>
  </cols>
  <sheetData>
    <row r="1" spans="1:7" x14ac:dyDescent="0.25">
      <c r="B1" s="127" t="s">
        <v>77</v>
      </c>
      <c r="C1" s="127"/>
      <c r="D1" s="22"/>
      <c r="E1" s="21"/>
    </row>
    <row r="2" spans="1:7" ht="24.75" x14ac:dyDescent="0.25">
      <c r="A2" s="1"/>
      <c r="B2" s="2" t="s">
        <v>123</v>
      </c>
      <c r="C2" s="2" t="s">
        <v>124</v>
      </c>
      <c r="D2" s="15" t="s">
        <v>92</v>
      </c>
      <c r="E2" s="24" t="s">
        <v>76</v>
      </c>
      <c r="F2" s="24" t="s">
        <v>93</v>
      </c>
    </row>
    <row r="3" spans="1:7" x14ac:dyDescent="0.25">
      <c r="A3" s="3" t="s">
        <v>0</v>
      </c>
      <c r="B3" s="4"/>
      <c r="C3" s="4"/>
      <c r="D3" s="16"/>
      <c r="E3" s="10"/>
      <c r="F3" s="10"/>
      <c r="G3" t="s">
        <v>287</v>
      </c>
    </row>
    <row r="4" spans="1:7" x14ac:dyDescent="0.25">
      <c r="A4" s="3" t="s">
        <v>1</v>
      </c>
      <c r="B4" s="4">
        <v>100</v>
      </c>
      <c r="C4" s="5">
        <v>0</v>
      </c>
      <c r="D4" s="17">
        <f>B4+C4</f>
        <v>100</v>
      </c>
      <c r="E4" s="10"/>
      <c r="F4" s="10"/>
    </row>
    <row r="5" spans="1:7" x14ac:dyDescent="0.25">
      <c r="A5" s="3" t="s">
        <v>2</v>
      </c>
      <c r="B5" s="4"/>
      <c r="C5" s="4"/>
      <c r="D5" s="16"/>
      <c r="E5" s="10"/>
      <c r="F5" s="10"/>
    </row>
    <row r="6" spans="1:7" x14ac:dyDescent="0.25">
      <c r="A6" s="3" t="s">
        <v>3</v>
      </c>
      <c r="B6" s="6">
        <f t="shared" ref="B6:E6" si="0">(B4)+(B5)</f>
        <v>100</v>
      </c>
      <c r="C6" s="6">
        <f t="shared" si="0"/>
        <v>0</v>
      </c>
      <c r="D6" s="18">
        <f t="shared" si="0"/>
        <v>100</v>
      </c>
      <c r="E6" s="12">
        <f t="shared" si="0"/>
        <v>0</v>
      </c>
      <c r="F6" s="12"/>
    </row>
    <row r="7" spans="1:7" x14ac:dyDescent="0.25">
      <c r="A7" s="3" t="s">
        <v>4</v>
      </c>
      <c r="B7" s="4"/>
      <c r="C7" s="4"/>
      <c r="D7" s="16"/>
      <c r="E7" s="10"/>
      <c r="F7" s="10"/>
    </row>
    <row r="8" spans="1:7" x14ac:dyDescent="0.25">
      <c r="A8" s="3" t="s">
        <v>5</v>
      </c>
      <c r="B8" s="4"/>
      <c r="C8" s="4"/>
      <c r="D8" s="17">
        <f t="shared" ref="D8:D20" si="1">B8+C8</f>
        <v>0</v>
      </c>
      <c r="E8" s="10"/>
      <c r="F8" s="10"/>
    </row>
    <row r="9" spans="1:7" x14ac:dyDescent="0.25">
      <c r="A9" s="3" t="s">
        <v>6</v>
      </c>
      <c r="B9" s="4"/>
      <c r="C9" s="4"/>
      <c r="D9" s="17">
        <f t="shared" si="1"/>
        <v>0</v>
      </c>
      <c r="E9" s="10"/>
      <c r="F9" s="10"/>
    </row>
    <row r="10" spans="1:7" x14ac:dyDescent="0.25">
      <c r="A10" s="3" t="s">
        <v>7</v>
      </c>
      <c r="B10" s="4"/>
      <c r="C10" s="4"/>
      <c r="D10" s="17">
        <f t="shared" si="1"/>
        <v>0</v>
      </c>
      <c r="E10" s="10"/>
      <c r="F10" s="10"/>
    </row>
    <row r="11" spans="1:7" x14ac:dyDescent="0.25">
      <c r="A11" s="3" t="s">
        <v>8</v>
      </c>
      <c r="B11" s="4"/>
      <c r="C11" s="4"/>
      <c r="D11" s="17">
        <f t="shared" si="1"/>
        <v>0</v>
      </c>
      <c r="E11" s="10"/>
      <c r="F11" s="10"/>
    </row>
    <row r="12" spans="1:7" x14ac:dyDescent="0.25">
      <c r="A12" s="3" t="s">
        <v>9</v>
      </c>
      <c r="B12" s="4"/>
      <c r="C12" s="4"/>
      <c r="D12" s="17">
        <f t="shared" si="1"/>
        <v>0</v>
      </c>
      <c r="E12" s="10"/>
      <c r="F12" s="10"/>
    </row>
    <row r="13" spans="1:7" x14ac:dyDescent="0.25">
      <c r="A13" s="3" t="s">
        <v>10</v>
      </c>
      <c r="B13" s="4"/>
      <c r="C13" s="4"/>
      <c r="D13" s="17">
        <f t="shared" si="1"/>
        <v>0</v>
      </c>
      <c r="E13" s="10"/>
      <c r="F13" s="10"/>
    </row>
    <row r="14" spans="1:7" x14ac:dyDescent="0.25">
      <c r="A14" s="3" t="s">
        <v>11</v>
      </c>
      <c r="B14" s="4"/>
      <c r="C14" s="4"/>
      <c r="D14" s="17">
        <f t="shared" si="1"/>
        <v>0</v>
      </c>
      <c r="E14" s="10"/>
      <c r="F14" s="10"/>
    </row>
    <row r="15" spans="1:7" x14ac:dyDescent="0.25">
      <c r="A15" s="3" t="s">
        <v>12</v>
      </c>
      <c r="B15" s="4"/>
      <c r="C15" s="4"/>
      <c r="D15" s="17">
        <f t="shared" si="1"/>
        <v>0</v>
      </c>
      <c r="E15" s="10"/>
      <c r="F15" s="10"/>
    </row>
    <row r="16" spans="1:7" x14ac:dyDescent="0.25">
      <c r="A16" s="3" t="s">
        <v>13</v>
      </c>
      <c r="B16" s="4"/>
      <c r="C16" s="4"/>
      <c r="D16" s="17">
        <f t="shared" si="1"/>
        <v>0</v>
      </c>
      <c r="E16" s="10"/>
      <c r="F16" s="10"/>
    </row>
    <row r="17" spans="1:6" x14ac:dyDescent="0.25">
      <c r="A17" s="3" t="s">
        <v>14</v>
      </c>
      <c r="B17" s="4"/>
      <c r="C17" s="4"/>
      <c r="D17" s="17">
        <f t="shared" si="1"/>
        <v>0</v>
      </c>
      <c r="E17" s="10"/>
      <c r="F17" s="10"/>
    </row>
    <row r="18" spans="1:6" x14ac:dyDescent="0.25">
      <c r="A18" s="3" t="s">
        <v>15</v>
      </c>
      <c r="B18" s="4"/>
      <c r="C18" s="4"/>
      <c r="D18" s="17">
        <f t="shared" si="1"/>
        <v>0</v>
      </c>
      <c r="E18" s="10"/>
      <c r="F18" s="10"/>
    </row>
    <row r="19" spans="1:6" x14ac:dyDescent="0.25">
      <c r="A19" s="3" t="s">
        <v>16</v>
      </c>
      <c r="B19" s="6">
        <f t="shared" ref="B19:E19" si="2">(B17)+(B18)</f>
        <v>0</v>
      </c>
      <c r="C19" s="6">
        <f t="shared" si="2"/>
        <v>0</v>
      </c>
      <c r="D19" s="18">
        <f t="shared" si="2"/>
        <v>0</v>
      </c>
      <c r="E19" s="12">
        <f t="shared" si="2"/>
        <v>0</v>
      </c>
      <c r="F19" s="12"/>
    </row>
    <row r="20" spans="1:6" x14ac:dyDescent="0.25">
      <c r="A20" s="3" t="s">
        <v>17</v>
      </c>
      <c r="B20" s="4"/>
      <c r="C20" s="4"/>
      <c r="D20" s="17">
        <f t="shared" si="1"/>
        <v>0</v>
      </c>
      <c r="E20" s="10"/>
      <c r="F20" s="10"/>
    </row>
    <row r="21" spans="1:6" x14ac:dyDescent="0.25">
      <c r="A21" s="3" t="s">
        <v>18</v>
      </c>
      <c r="B21" s="6">
        <f t="shared" ref="B21:E21" si="3">(((((((((((B7)+(B8))+(B9))+(B10))+(B11))+(B12))+(B13))+(B14))+(B15))+(B16))+(B19))+(B20)</f>
        <v>0</v>
      </c>
      <c r="C21" s="6">
        <f t="shared" si="3"/>
        <v>0</v>
      </c>
      <c r="D21" s="18">
        <f t="shared" si="3"/>
        <v>0</v>
      </c>
      <c r="E21" s="12">
        <f t="shared" si="3"/>
        <v>0</v>
      </c>
      <c r="F21" s="12"/>
    </row>
    <row r="22" spans="1:6" x14ac:dyDescent="0.25">
      <c r="A22" s="3" t="s">
        <v>19</v>
      </c>
      <c r="B22" s="5"/>
      <c r="C22" s="4"/>
      <c r="D22" s="17">
        <f t="shared" ref="D22:D25" si="4">B22+C22</f>
        <v>0</v>
      </c>
      <c r="E22" s="11">
        <v>0</v>
      </c>
      <c r="F22" s="11"/>
    </row>
    <row r="23" spans="1:6" x14ac:dyDescent="0.25">
      <c r="A23" s="3" t="s">
        <v>20</v>
      </c>
      <c r="B23" s="4"/>
      <c r="C23" s="4"/>
      <c r="D23" s="17">
        <f t="shared" si="4"/>
        <v>0</v>
      </c>
      <c r="E23" s="10"/>
      <c r="F23" s="10"/>
    </row>
    <row r="24" spans="1:6" x14ac:dyDescent="0.25">
      <c r="A24" s="3" t="s">
        <v>21</v>
      </c>
      <c r="B24" s="4"/>
      <c r="C24" s="4"/>
      <c r="D24" s="17">
        <f t="shared" si="4"/>
        <v>0</v>
      </c>
      <c r="E24" s="10"/>
      <c r="F24" s="10"/>
    </row>
    <row r="25" spans="1:6" x14ac:dyDescent="0.25">
      <c r="A25" s="3" t="s">
        <v>6</v>
      </c>
      <c r="B25" s="4"/>
      <c r="C25" s="4"/>
      <c r="D25" s="17">
        <f t="shared" si="4"/>
        <v>0</v>
      </c>
      <c r="E25" s="10"/>
      <c r="F25" s="10"/>
    </row>
    <row r="26" spans="1:6" x14ac:dyDescent="0.25">
      <c r="A26" s="3" t="s">
        <v>22</v>
      </c>
      <c r="B26" s="6">
        <f t="shared" ref="B26:E26" si="5">(B24)+(B25)</f>
        <v>0</v>
      </c>
      <c r="C26" s="6">
        <f t="shared" si="5"/>
        <v>0</v>
      </c>
      <c r="D26" s="18">
        <f t="shared" si="5"/>
        <v>0</v>
      </c>
      <c r="E26" s="12">
        <f t="shared" si="5"/>
        <v>0</v>
      </c>
      <c r="F26" s="12"/>
    </row>
    <row r="27" spans="1:6" x14ac:dyDescent="0.25">
      <c r="A27" s="3" t="s">
        <v>23</v>
      </c>
      <c r="B27" s="6">
        <f t="shared" ref="B27:C27" si="6">((((B6)+(B21))+(B22))+(B23))+(B26)</f>
        <v>100</v>
      </c>
      <c r="C27" s="6">
        <f t="shared" si="6"/>
        <v>0</v>
      </c>
      <c r="D27" s="18">
        <f>((((D6)+(D21))+(D22))+(D23))+(D26)</f>
        <v>100</v>
      </c>
      <c r="E27" s="12">
        <f t="shared" ref="E27" si="7">((((E6)+(E21))+(E22))+(E23))+(E26)</f>
        <v>0</v>
      </c>
      <c r="F27" s="12"/>
    </row>
    <row r="28" spans="1:6" x14ac:dyDescent="0.25">
      <c r="A28" s="3" t="s">
        <v>24</v>
      </c>
      <c r="B28" s="6">
        <f t="shared" ref="B28:E28" si="8">(B27)-(0)</f>
        <v>100</v>
      </c>
      <c r="C28" s="6">
        <f t="shared" si="8"/>
        <v>0</v>
      </c>
      <c r="D28" s="18">
        <f t="shared" si="8"/>
        <v>100</v>
      </c>
      <c r="E28" s="12">
        <f t="shared" si="8"/>
        <v>0</v>
      </c>
      <c r="F28" s="12"/>
    </row>
    <row r="29" spans="1:6" x14ac:dyDescent="0.25">
      <c r="A29" s="3" t="s">
        <v>25</v>
      </c>
      <c r="B29" s="4"/>
      <c r="C29" s="4"/>
      <c r="D29" s="17">
        <f t="shared" ref="D29:D34" si="9">B29+C29</f>
        <v>0</v>
      </c>
      <c r="E29" s="10"/>
      <c r="F29" s="10"/>
    </row>
    <row r="30" spans="1:6" x14ac:dyDescent="0.25">
      <c r="A30" s="3" t="s">
        <v>26</v>
      </c>
      <c r="B30" s="4"/>
      <c r="C30" s="4"/>
      <c r="D30" s="17">
        <f t="shared" si="9"/>
        <v>0</v>
      </c>
      <c r="E30" s="10"/>
      <c r="F30" s="10"/>
    </row>
    <row r="31" spans="1:6" x14ac:dyDescent="0.25">
      <c r="A31" s="3" t="s">
        <v>27</v>
      </c>
      <c r="B31" s="4"/>
      <c r="C31" s="4"/>
      <c r="D31" s="17">
        <f t="shared" si="9"/>
        <v>0</v>
      </c>
      <c r="E31" s="10"/>
      <c r="F31" s="10"/>
    </row>
    <row r="32" spans="1:6" x14ac:dyDescent="0.25">
      <c r="A32" s="3" t="s">
        <v>28</v>
      </c>
      <c r="B32" s="4"/>
      <c r="C32" s="4"/>
      <c r="D32" s="17">
        <f t="shared" si="9"/>
        <v>0</v>
      </c>
      <c r="E32" s="10"/>
      <c r="F32" s="10"/>
    </row>
    <row r="33" spans="1:6" x14ac:dyDescent="0.25">
      <c r="A33" s="3" t="s">
        <v>29</v>
      </c>
      <c r="B33" s="4"/>
      <c r="C33" s="4"/>
      <c r="D33" s="17">
        <f t="shared" si="9"/>
        <v>0</v>
      </c>
      <c r="E33" s="10"/>
      <c r="F33" s="10"/>
    </row>
    <row r="34" spans="1:6" x14ac:dyDescent="0.25">
      <c r="A34" s="3" t="s">
        <v>30</v>
      </c>
      <c r="B34" s="4"/>
      <c r="C34" s="4"/>
      <c r="D34" s="17">
        <f t="shared" si="9"/>
        <v>0</v>
      </c>
      <c r="E34" s="10"/>
      <c r="F34" s="10"/>
    </row>
    <row r="35" spans="1:6" x14ac:dyDescent="0.25">
      <c r="A35" s="3" t="s">
        <v>31</v>
      </c>
      <c r="B35" s="6">
        <f t="shared" ref="B35:E35" si="10">((((B30)+(B31))+(B32))+(B33))+(B34)</f>
        <v>0</v>
      </c>
      <c r="C35" s="6">
        <f t="shared" si="10"/>
        <v>0</v>
      </c>
      <c r="D35" s="18">
        <f t="shared" si="10"/>
        <v>0</v>
      </c>
      <c r="E35" s="12">
        <f t="shared" si="10"/>
        <v>0</v>
      </c>
      <c r="F35" s="12"/>
    </row>
    <row r="36" spans="1:6" x14ac:dyDescent="0.25">
      <c r="A36" s="3" t="s">
        <v>32</v>
      </c>
      <c r="B36" s="4"/>
      <c r="C36" s="4"/>
      <c r="D36" s="16"/>
      <c r="E36" s="10"/>
      <c r="F36" s="10"/>
    </row>
    <row r="37" spans="1:6" x14ac:dyDescent="0.25">
      <c r="A37" s="3" t="s">
        <v>33</v>
      </c>
      <c r="B37" s="4"/>
      <c r="C37" s="4"/>
      <c r="D37" s="17">
        <f t="shared" ref="D37:D39" si="11">B37+C37</f>
        <v>0</v>
      </c>
      <c r="E37" s="10"/>
      <c r="F37" s="10"/>
    </row>
    <row r="38" spans="1:6" x14ac:dyDescent="0.25">
      <c r="A38" s="3" t="s">
        <v>34</v>
      </c>
      <c r="B38" s="4"/>
      <c r="C38" s="4"/>
      <c r="D38" s="17">
        <f t="shared" si="11"/>
        <v>0</v>
      </c>
      <c r="E38" s="10"/>
      <c r="F38" s="10"/>
    </row>
    <row r="39" spans="1:6" x14ac:dyDescent="0.25">
      <c r="A39" s="3" t="s">
        <v>35</v>
      </c>
      <c r="B39" s="4"/>
      <c r="C39" s="4"/>
      <c r="D39" s="17">
        <f t="shared" si="11"/>
        <v>0</v>
      </c>
      <c r="E39" s="10"/>
      <c r="F39" s="10"/>
    </row>
    <row r="40" spans="1:6" x14ac:dyDescent="0.25">
      <c r="A40" s="3" t="s">
        <v>36</v>
      </c>
      <c r="B40" s="6">
        <f t="shared" ref="B40:E40" si="12">(((B36)+(B37))+(B38))+(B39)</f>
        <v>0</v>
      </c>
      <c r="C40" s="6">
        <f t="shared" si="12"/>
        <v>0</v>
      </c>
      <c r="D40" s="18">
        <f t="shared" si="12"/>
        <v>0</v>
      </c>
      <c r="E40" s="12">
        <f t="shared" si="12"/>
        <v>0</v>
      </c>
      <c r="F40" s="12"/>
    </row>
    <row r="41" spans="1:6" x14ac:dyDescent="0.25">
      <c r="A41" s="3" t="s">
        <v>37</v>
      </c>
      <c r="B41" s="4"/>
      <c r="C41" s="4"/>
      <c r="D41" s="16"/>
      <c r="E41" s="10"/>
      <c r="F41" s="10"/>
    </row>
    <row r="42" spans="1:6" x14ac:dyDescent="0.25">
      <c r="A42" s="3" t="s">
        <v>38</v>
      </c>
      <c r="B42" s="4"/>
      <c r="C42" s="4"/>
      <c r="D42" s="17">
        <f t="shared" ref="D42:D54" si="13">B42+C42</f>
        <v>0</v>
      </c>
      <c r="E42" s="11">
        <v>500</v>
      </c>
      <c r="F42" s="38"/>
    </row>
    <row r="43" spans="1:6" x14ac:dyDescent="0.25">
      <c r="A43" s="3" t="s">
        <v>39</v>
      </c>
      <c r="B43" s="4"/>
      <c r="C43" s="4"/>
      <c r="D43" s="17">
        <f t="shared" si="13"/>
        <v>0</v>
      </c>
      <c r="E43" s="10"/>
      <c r="F43" s="10"/>
    </row>
    <row r="44" spans="1:6" x14ac:dyDescent="0.25">
      <c r="A44" s="3" t="s">
        <v>40</v>
      </c>
      <c r="B44" s="4"/>
      <c r="C44" s="4"/>
      <c r="D44" s="17">
        <f t="shared" si="13"/>
        <v>0</v>
      </c>
      <c r="E44" s="10"/>
      <c r="F44" s="10"/>
    </row>
    <row r="45" spans="1:6" x14ac:dyDescent="0.25">
      <c r="A45" s="3" t="s">
        <v>41</v>
      </c>
      <c r="B45" s="4"/>
      <c r="C45" s="4"/>
      <c r="D45" s="17">
        <f t="shared" si="13"/>
        <v>0</v>
      </c>
      <c r="E45" s="10"/>
      <c r="F45" s="10"/>
    </row>
    <row r="46" spans="1:6" x14ac:dyDescent="0.25">
      <c r="A46" s="3" t="s">
        <v>42</v>
      </c>
      <c r="B46" s="4"/>
      <c r="C46" s="4"/>
      <c r="D46" s="17">
        <f t="shared" si="13"/>
        <v>0</v>
      </c>
      <c r="E46" s="11"/>
      <c r="F46" s="11"/>
    </row>
    <row r="47" spans="1:6" x14ac:dyDescent="0.25">
      <c r="A47" s="3" t="s">
        <v>43</v>
      </c>
      <c r="B47" s="4"/>
      <c r="C47" s="4"/>
      <c r="D47" s="17">
        <f t="shared" si="13"/>
        <v>0</v>
      </c>
      <c r="E47" s="10"/>
      <c r="F47" s="10"/>
    </row>
    <row r="48" spans="1:6" x14ac:dyDescent="0.25">
      <c r="A48" s="3" t="s">
        <v>44</v>
      </c>
      <c r="B48" s="5">
        <v>0</v>
      </c>
      <c r="C48" s="4"/>
      <c r="D48" s="17">
        <f t="shared" si="13"/>
        <v>0</v>
      </c>
      <c r="E48" s="10"/>
      <c r="F48" s="10"/>
    </row>
    <row r="49" spans="1:6" x14ac:dyDescent="0.25">
      <c r="A49" s="3" t="s">
        <v>45</v>
      </c>
      <c r="B49" s="4"/>
      <c r="C49" s="4"/>
      <c r="D49" s="17">
        <f t="shared" si="13"/>
        <v>0</v>
      </c>
      <c r="E49" s="10"/>
      <c r="F49" s="10"/>
    </row>
    <row r="50" spans="1:6" x14ac:dyDescent="0.25">
      <c r="A50" s="3" t="s">
        <v>46</v>
      </c>
      <c r="B50" s="4"/>
      <c r="C50" s="4"/>
      <c r="D50" s="17">
        <f t="shared" si="13"/>
        <v>0</v>
      </c>
      <c r="E50" s="10"/>
      <c r="F50" s="10"/>
    </row>
    <row r="51" spans="1:6" x14ac:dyDescent="0.25">
      <c r="A51" s="3" t="s">
        <v>268</v>
      </c>
      <c r="B51" s="4"/>
      <c r="C51" s="4"/>
      <c r="D51" s="17">
        <f t="shared" si="13"/>
        <v>0</v>
      </c>
      <c r="E51" s="10">
        <f>5*E80</f>
        <v>110</v>
      </c>
      <c r="F51" s="10" t="s">
        <v>267</v>
      </c>
    </row>
    <row r="52" spans="1:6" x14ac:dyDescent="0.25">
      <c r="A52" s="3" t="s">
        <v>48</v>
      </c>
      <c r="B52" s="4"/>
      <c r="C52" s="4"/>
      <c r="D52" s="17">
        <f t="shared" si="13"/>
        <v>0</v>
      </c>
      <c r="E52" s="10">
        <v>2158</v>
      </c>
      <c r="F52" s="10" t="s">
        <v>126</v>
      </c>
    </row>
    <row r="53" spans="1:6" x14ac:dyDescent="0.25">
      <c r="A53" s="3" t="s">
        <v>49</v>
      </c>
      <c r="B53" s="4"/>
      <c r="C53" s="4"/>
      <c r="D53" s="17">
        <f t="shared" si="13"/>
        <v>0</v>
      </c>
      <c r="E53" s="10"/>
      <c r="F53" s="10"/>
    </row>
    <row r="54" spans="1:6" x14ac:dyDescent="0.25">
      <c r="A54" s="3" t="s">
        <v>50</v>
      </c>
      <c r="B54" s="4"/>
      <c r="C54" s="4"/>
      <c r="D54" s="17">
        <f t="shared" si="13"/>
        <v>0</v>
      </c>
      <c r="E54" s="10"/>
      <c r="F54" s="10"/>
    </row>
    <row r="55" spans="1:6" x14ac:dyDescent="0.25">
      <c r="A55" s="3" t="s">
        <v>51</v>
      </c>
      <c r="B55" s="6">
        <f t="shared" ref="B55:E55" si="14">((B52)+(B53))+(B54)</f>
        <v>0</v>
      </c>
      <c r="C55" s="6">
        <f t="shared" si="14"/>
        <v>0</v>
      </c>
      <c r="D55" s="18">
        <f t="shared" si="14"/>
        <v>0</v>
      </c>
      <c r="E55" s="12">
        <f t="shared" si="14"/>
        <v>2158</v>
      </c>
      <c r="F55" s="12"/>
    </row>
    <row r="56" spans="1:6" x14ac:dyDescent="0.25">
      <c r="A56" s="3" t="s">
        <v>52</v>
      </c>
      <c r="B56" s="4"/>
      <c r="C56" s="4"/>
      <c r="D56" s="17">
        <f t="shared" ref="D56:D62" si="15">B56+C56</f>
        <v>0</v>
      </c>
      <c r="E56" s="10"/>
      <c r="F56" s="10"/>
    </row>
    <row r="57" spans="1:6" x14ac:dyDescent="0.25">
      <c r="A57" s="3" t="s">
        <v>269</v>
      </c>
      <c r="B57" s="4"/>
      <c r="C57" s="4"/>
      <c r="D57" s="17">
        <f>B57+C57</f>
        <v>0</v>
      </c>
      <c r="E57" s="10">
        <f>15*E80</f>
        <v>330</v>
      </c>
      <c r="F57" s="10" t="s">
        <v>265</v>
      </c>
    </row>
    <row r="58" spans="1:6" x14ac:dyDescent="0.25">
      <c r="A58" s="3" t="s">
        <v>54</v>
      </c>
      <c r="B58" s="4"/>
      <c r="C58" s="4"/>
      <c r="D58" s="17">
        <f t="shared" si="15"/>
        <v>0</v>
      </c>
      <c r="E58" s="10"/>
      <c r="F58" s="10"/>
    </row>
    <row r="59" spans="1:6" x14ac:dyDescent="0.25">
      <c r="A59" s="3" t="s">
        <v>55</v>
      </c>
      <c r="B59" s="4"/>
      <c r="C59" s="4"/>
      <c r="D59" s="17">
        <f t="shared" si="15"/>
        <v>0</v>
      </c>
      <c r="E59" s="10"/>
      <c r="F59" s="10"/>
    </row>
    <row r="60" spans="1:6" x14ac:dyDescent="0.25">
      <c r="A60" s="3" t="s">
        <v>56</v>
      </c>
      <c r="B60" s="4"/>
      <c r="C60" s="4"/>
      <c r="D60" s="17">
        <f t="shared" si="15"/>
        <v>0</v>
      </c>
      <c r="E60" s="10"/>
      <c r="F60" s="10"/>
    </row>
    <row r="61" spans="1:6" x14ac:dyDescent="0.25">
      <c r="A61" s="3" t="s">
        <v>57</v>
      </c>
      <c r="B61" s="4"/>
      <c r="C61" s="4"/>
      <c r="D61" s="17">
        <f t="shared" si="15"/>
        <v>0</v>
      </c>
      <c r="E61" s="10"/>
      <c r="F61" s="10"/>
    </row>
    <row r="62" spans="1:6" x14ac:dyDescent="0.25">
      <c r="A62" s="3" t="s">
        <v>58</v>
      </c>
      <c r="B62" s="4"/>
      <c r="C62" s="4"/>
      <c r="D62" s="17">
        <f t="shared" si="15"/>
        <v>0</v>
      </c>
      <c r="E62" s="10">
        <v>1000</v>
      </c>
      <c r="F62" s="10"/>
    </row>
    <row r="63" spans="1:6" x14ac:dyDescent="0.25">
      <c r="A63" s="3" t="s">
        <v>59</v>
      </c>
      <c r="B63" s="6">
        <f t="shared" ref="B63:C63" si="16">((((((((((((((((((B41)+(B42))+(B43))+(B44))+(B45))+(B46))+(B47))+(B48))+(B49))+(B50))+(B51))+(B55))+(B56))+(B57))+(B58))+(B59))+(B60))+(B61))+(B62)</f>
        <v>0</v>
      </c>
      <c r="C63" s="6">
        <f t="shared" si="16"/>
        <v>0</v>
      </c>
      <c r="D63" s="18">
        <f>((((((((((((((((((D41)+(D42))+(D43))+(D44))+(D45))+(D46))+(D47))+(D48))+(D49))+(D50))+(D51))+(D55))+(D56))+(D57))+(D58))+(D59))+(D60))+(D61))+(D62)</f>
        <v>0</v>
      </c>
      <c r="E63" s="12">
        <f t="shared" ref="E63" si="17">((((((((((((((((((E41)+(E42))+(E43))+(E44))+(E45))+(E46))+(E47))+(E48))+(E49))+(E50))+(E51))+(E55))+(E56))+(E57))+(E58))+(E59))+(E60))+(E61))+(E62)</f>
        <v>4098</v>
      </c>
      <c r="F63" s="12"/>
    </row>
    <row r="64" spans="1:6" x14ac:dyDescent="0.25">
      <c r="A64" s="3" t="s">
        <v>60</v>
      </c>
      <c r="B64" s="6">
        <f t="shared" ref="B64:E64" si="18">((B35)+(B40))+(B63)</f>
        <v>0</v>
      </c>
      <c r="C64" s="6">
        <f t="shared" si="18"/>
        <v>0</v>
      </c>
      <c r="D64" s="18">
        <f t="shared" si="18"/>
        <v>0</v>
      </c>
      <c r="E64" s="12">
        <f t="shared" si="18"/>
        <v>4098</v>
      </c>
      <c r="F64" s="12"/>
    </row>
    <row r="65" spans="1:6" x14ac:dyDescent="0.25">
      <c r="A65" s="3" t="s">
        <v>61</v>
      </c>
      <c r="B65" s="6">
        <f t="shared" ref="B65:E65" si="19">(B28)-(B64)</f>
        <v>100</v>
      </c>
      <c r="C65" s="6">
        <f t="shared" si="19"/>
        <v>0</v>
      </c>
      <c r="D65" s="18">
        <f t="shared" si="19"/>
        <v>100</v>
      </c>
      <c r="E65" s="12">
        <f t="shared" si="19"/>
        <v>-4098</v>
      </c>
      <c r="F65" s="12"/>
    </row>
    <row r="66" spans="1:6" x14ac:dyDescent="0.25">
      <c r="A66" s="3" t="s">
        <v>62</v>
      </c>
      <c r="B66" s="4"/>
      <c r="C66" s="4"/>
      <c r="D66" s="17">
        <f t="shared" ref="D66:D69" si="20">B66+C66</f>
        <v>0</v>
      </c>
      <c r="E66" s="10"/>
      <c r="F66" s="10"/>
    </row>
    <row r="67" spans="1:6" x14ac:dyDescent="0.25">
      <c r="A67" s="3" t="s">
        <v>63</v>
      </c>
      <c r="B67" s="4"/>
      <c r="C67" s="4"/>
      <c r="D67" s="17">
        <f t="shared" si="20"/>
        <v>0</v>
      </c>
      <c r="E67" s="10"/>
      <c r="F67" s="10"/>
    </row>
    <row r="68" spans="1:6" x14ac:dyDescent="0.25">
      <c r="A68" s="3" t="s">
        <v>64</v>
      </c>
      <c r="B68" s="4"/>
      <c r="C68" s="4"/>
      <c r="D68" s="17">
        <f t="shared" si="20"/>
        <v>0</v>
      </c>
      <c r="E68" s="10"/>
      <c r="F68" s="10"/>
    </row>
    <row r="69" spans="1:6" x14ac:dyDescent="0.25">
      <c r="A69" s="3" t="s">
        <v>65</v>
      </c>
      <c r="B69" s="4"/>
      <c r="C69" s="4"/>
      <c r="D69" s="17">
        <f t="shared" si="20"/>
        <v>0</v>
      </c>
      <c r="E69" s="10"/>
      <c r="F69" s="10"/>
    </row>
    <row r="70" spans="1:6" x14ac:dyDescent="0.25">
      <c r="A70" s="3" t="s">
        <v>66</v>
      </c>
      <c r="B70" s="6">
        <f t="shared" ref="B70:E70" si="21">(B68)+(B69)</f>
        <v>0</v>
      </c>
      <c r="C70" s="6">
        <f t="shared" si="21"/>
        <v>0</v>
      </c>
      <c r="D70" s="18">
        <f t="shared" si="21"/>
        <v>0</v>
      </c>
      <c r="E70" s="12">
        <f t="shared" si="21"/>
        <v>0</v>
      </c>
      <c r="F70" s="12"/>
    </row>
    <row r="71" spans="1:6" x14ac:dyDescent="0.25">
      <c r="A71" s="3" t="s">
        <v>67</v>
      </c>
      <c r="B71" s="6">
        <f t="shared" ref="B71:E71" si="22">(B67)+(B70)</f>
        <v>0</v>
      </c>
      <c r="C71" s="6">
        <f t="shared" si="22"/>
        <v>0</v>
      </c>
      <c r="D71" s="18">
        <f t="shared" si="22"/>
        <v>0</v>
      </c>
      <c r="E71" s="12">
        <f t="shared" si="22"/>
        <v>0</v>
      </c>
      <c r="F71" s="12"/>
    </row>
    <row r="72" spans="1:6" x14ac:dyDescent="0.25">
      <c r="A72" s="3" t="s">
        <v>68</v>
      </c>
      <c r="B72" s="6">
        <f t="shared" ref="B72:E72" si="23">(B71)-(0)</f>
        <v>0</v>
      </c>
      <c r="C72" s="6">
        <f t="shared" si="23"/>
        <v>0</v>
      </c>
      <c r="D72" s="18">
        <f t="shared" si="23"/>
        <v>0</v>
      </c>
      <c r="E72" s="12">
        <f t="shared" si="23"/>
        <v>0</v>
      </c>
      <c r="F72" s="12"/>
    </row>
    <row r="73" spans="1:6" x14ac:dyDescent="0.25">
      <c r="A73" s="3" t="s">
        <v>69</v>
      </c>
      <c r="B73" s="7">
        <f t="shared" ref="B73:C73" si="24">(B65)+(B72)</f>
        <v>100</v>
      </c>
      <c r="C73" s="7">
        <f t="shared" si="24"/>
        <v>0</v>
      </c>
      <c r="D73" s="19">
        <f>(D65)+(D72)</f>
        <v>100</v>
      </c>
      <c r="E73" s="13">
        <f t="shared" ref="E73" si="25">(E65)+(E72)</f>
        <v>-4098</v>
      </c>
      <c r="F73" s="13"/>
    </row>
    <row r="74" spans="1:6" x14ac:dyDescent="0.25">
      <c r="A74" s="3"/>
      <c r="B74" s="4"/>
      <c r="C74" s="4"/>
      <c r="D74" s="16"/>
      <c r="E74" s="10"/>
      <c r="F74" s="10"/>
    </row>
    <row r="75" spans="1:6" ht="23.25" x14ac:dyDescent="0.25">
      <c r="A75" s="3" t="s">
        <v>336</v>
      </c>
      <c r="D75" s="17"/>
      <c r="E75" s="11">
        <v>776.06</v>
      </c>
    </row>
    <row r="76" spans="1:6" x14ac:dyDescent="0.25">
      <c r="E76" s="23"/>
    </row>
    <row r="77" spans="1:6" x14ac:dyDescent="0.25">
      <c r="A77" s="28" t="s">
        <v>127</v>
      </c>
      <c r="B77" s="3"/>
      <c r="C77" s="3"/>
    </row>
    <row r="78" spans="1:6" x14ac:dyDescent="0.25">
      <c r="A78" s="3" t="s">
        <v>125</v>
      </c>
      <c r="B78" s="3"/>
      <c r="C78" s="3"/>
      <c r="E78" s="26">
        <v>22</v>
      </c>
      <c r="F78" s="14" t="s">
        <v>247</v>
      </c>
    </row>
    <row r="79" spans="1:6" x14ac:dyDescent="0.25">
      <c r="A79" s="3" t="s">
        <v>126</v>
      </c>
      <c r="B79" s="3"/>
      <c r="C79" s="3"/>
      <c r="E79" s="27"/>
    </row>
    <row r="80" spans="1:6" x14ac:dyDescent="0.25">
      <c r="A80" s="3" t="s">
        <v>92</v>
      </c>
      <c r="B80" s="3"/>
      <c r="C80" s="3"/>
      <c r="E80" s="26">
        <f>E78+E79</f>
        <v>22</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137</v>
      </c>
      <c r="C87" s="32" t="s">
        <v>135</v>
      </c>
      <c r="D87" s="33" t="s">
        <v>136</v>
      </c>
      <c r="E87" s="34" t="s">
        <v>137</v>
      </c>
    </row>
    <row r="88" spans="1:5" x14ac:dyDescent="0.25">
      <c r="A88" s="8"/>
      <c r="B88" s="8"/>
      <c r="C88" s="8"/>
    </row>
  </sheetData>
  <mergeCells count="1">
    <mergeCell ref="B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C2A22-3060-4E7D-88B4-B47189E5CB25}">
  <sheetPr>
    <tabColor rgb="FFFFC000"/>
  </sheetPr>
  <dimension ref="A1:F91"/>
  <sheetViews>
    <sheetView topLeftCell="A70" workbookViewId="0">
      <selection activeCell="B75" sqref="B75"/>
    </sheetView>
  </sheetViews>
  <sheetFormatPr defaultRowHeight="15" x14ac:dyDescent="0.25"/>
  <cols>
    <col min="1" max="1" width="31.7109375" customWidth="1"/>
    <col min="2" max="2" width="11.28515625" customWidth="1"/>
    <col min="3" max="3" width="12.42578125" customWidth="1"/>
    <col min="4" max="4" width="10.28515625" style="20" customWidth="1"/>
    <col min="5" max="5" width="12.42578125" style="14" customWidth="1"/>
    <col min="6" max="6" width="26.7109375" style="36" customWidth="1"/>
  </cols>
  <sheetData>
    <row r="1" spans="1:6" x14ac:dyDescent="0.25">
      <c r="B1" s="127" t="s">
        <v>305</v>
      </c>
      <c r="C1" s="127"/>
      <c r="D1" s="22"/>
      <c r="E1" s="21"/>
    </row>
    <row r="2" spans="1:6" ht="36.75" x14ac:dyDescent="0.25">
      <c r="A2" s="1"/>
      <c r="B2" s="2" t="s">
        <v>71</v>
      </c>
      <c r="C2" s="2" t="s">
        <v>70</v>
      </c>
      <c r="D2" s="15" t="s">
        <v>92</v>
      </c>
      <c r="E2" s="9" t="s">
        <v>76</v>
      </c>
      <c r="F2" s="37" t="s">
        <v>93</v>
      </c>
    </row>
    <row r="3" spans="1:6" x14ac:dyDescent="0.25">
      <c r="A3" s="3" t="s">
        <v>0</v>
      </c>
      <c r="B3" s="4"/>
      <c r="C3" s="4"/>
      <c r="D3" s="16"/>
      <c r="E3" s="10"/>
      <c r="F3" s="38"/>
    </row>
    <row r="4" spans="1:6" x14ac:dyDescent="0.25">
      <c r="A4" s="3" t="s">
        <v>1</v>
      </c>
      <c r="B4" s="4"/>
      <c r="C4" s="4"/>
      <c r="D4" s="17">
        <f>B4+C4</f>
        <v>0</v>
      </c>
      <c r="E4" s="10"/>
      <c r="F4" s="38"/>
    </row>
    <row r="5" spans="1:6" x14ac:dyDescent="0.25">
      <c r="A5" s="3" t="s">
        <v>2</v>
      </c>
      <c r="B5" s="4"/>
      <c r="C5" s="4"/>
      <c r="D5" s="17">
        <f>B5+C5</f>
        <v>0</v>
      </c>
      <c r="E5" s="10"/>
      <c r="F5" s="38"/>
    </row>
    <row r="6" spans="1:6" x14ac:dyDescent="0.25">
      <c r="A6" s="3" t="s">
        <v>3</v>
      </c>
      <c r="B6" s="6">
        <f t="shared" ref="B6:E6" si="0">(B4)+(B5)</f>
        <v>0</v>
      </c>
      <c r="C6" s="6">
        <f t="shared" si="0"/>
        <v>0</v>
      </c>
      <c r="D6" s="18">
        <f t="shared" si="0"/>
        <v>0</v>
      </c>
      <c r="E6" s="12">
        <f t="shared" si="0"/>
        <v>0</v>
      </c>
      <c r="F6" s="39"/>
    </row>
    <row r="7" spans="1:6" x14ac:dyDescent="0.25">
      <c r="A7" s="3" t="s">
        <v>4</v>
      </c>
      <c r="B7" s="4"/>
      <c r="C7" s="4"/>
      <c r="D7" s="16"/>
      <c r="E7" s="10"/>
      <c r="F7" s="38"/>
    </row>
    <row r="8" spans="1:6" s="119" customFormat="1" x14ac:dyDescent="0.25">
      <c r="A8" s="3" t="s">
        <v>306</v>
      </c>
      <c r="B8" s="4">
        <v>1059.99</v>
      </c>
      <c r="C8" s="4"/>
      <c r="D8" s="17">
        <f t="shared" ref="D8:D22" si="1">B8+C8</f>
        <v>1059.99</v>
      </c>
      <c r="E8" s="10">
        <v>1000</v>
      </c>
      <c r="F8" s="38"/>
    </row>
    <row r="9" spans="1:6" x14ac:dyDescent="0.25">
      <c r="A9" s="3" t="s">
        <v>5</v>
      </c>
      <c r="B9" s="4"/>
      <c r="C9" s="4"/>
      <c r="D9" s="17">
        <f t="shared" si="1"/>
        <v>0</v>
      </c>
      <c r="E9" s="10"/>
      <c r="F9" s="38"/>
    </row>
    <row r="10" spans="1:6" x14ac:dyDescent="0.25">
      <c r="A10" s="3" t="s">
        <v>6</v>
      </c>
      <c r="B10" s="4"/>
      <c r="C10" s="4"/>
      <c r="D10" s="17">
        <f t="shared" si="1"/>
        <v>0</v>
      </c>
      <c r="E10" s="10"/>
      <c r="F10" s="38"/>
    </row>
    <row r="11" spans="1:6" x14ac:dyDescent="0.25">
      <c r="A11" s="3" t="s">
        <v>7</v>
      </c>
      <c r="B11" s="4"/>
      <c r="C11" s="4"/>
      <c r="D11" s="17">
        <f t="shared" si="1"/>
        <v>0</v>
      </c>
      <c r="E11" s="10"/>
      <c r="F11" s="38"/>
    </row>
    <row r="12" spans="1:6" x14ac:dyDescent="0.25">
      <c r="A12" s="3" t="s">
        <v>8</v>
      </c>
      <c r="B12" s="4"/>
      <c r="C12" s="4"/>
      <c r="D12" s="17">
        <f t="shared" si="1"/>
        <v>0</v>
      </c>
      <c r="E12" s="10"/>
      <c r="F12" s="38"/>
    </row>
    <row r="13" spans="1:6" x14ac:dyDescent="0.25">
      <c r="A13" s="3" t="s">
        <v>9</v>
      </c>
      <c r="B13" s="4"/>
      <c r="C13" s="4"/>
      <c r="D13" s="17">
        <f t="shared" si="1"/>
        <v>0</v>
      </c>
      <c r="E13" s="10"/>
      <c r="F13" s="38"/>
    </row>
    <row r="14" spans="1:6" s="119" customFormat="1" x14ac:dyDescent="0.25">
      <c r="A14" s="3" t="s">
        <v>249</v>
      </c>
      <c r="B14" s="4">
        <v>3815</v>
      </c>
      <c r="C14" s="4"/>
      <c r="D14" s="17">
        <f t="shared" si="1"/>
        <v>3815</v>
      </c>
      <c r="E14" s="10"/>
      <c r="F14" s="38"/>
    </row>
    <row r="15" spans="1:6" x14ac:dyDescent="0.25">
      <c r="A15" s="3" t="s">
        <v>10</v>
      </c>
      <c r="B15" s="4"/>
      <c r="C15" s="4"/>
      <c r="D15" s="17">
        <f t="shared" si="1"/>
        <v>0</v>
      </c>
      <c r="E15" s="10"/>
      <c r="F15" s="38"/>
    </row>
    <row r="16" spans="1:6" x14ac:dyDescent="0.25">
      <c r="A16" s="3" t="s">
        <v>11</v>
      </c>
      <c r="B16" s="4"/>
      <c r="C16" s="4"/>
      <c r="D16" s="17">
        <f t="shared" si="1"/>
        <v>0</v>
      </c>
      <c r="E16" s="10"/>
      <c r="F16" s="38"/>
    </row>
    <row r="17" spans="1:6" x14ac:dyDescent="0.25">
      <c r="A17" s="3" t="s">
        <v>12</v>
      </c>
      <c r="B17" s="4"/>
      <c r="C17" s="4"/>
      <c r="D17" s="17">
        <f t="shared" si="1"/>
        <v>0</v>
      </c>
      <c r="E17" s="10"/>
      <c r="F17" s="38"/>
    </row>
    <row r="18" spans="1:6" x14ac:dyDescent="0.25">
      <c r="A18" s="3" t="s">
        <v>13</v>
      </c>
      <c r="B18" s="4"/>
      <c r="C18" s="4"/>
      <c r="D18" s="17">
        <f t="shared" si="1"/>
        <v>0</v>
      </c>
      <c r="E18" s="10"/>
      <c r="F18" s="38"/>
    </row>
    <row r="19" spans="1:6" x14ac:dyDescent="0.25">
      <c r="A19" s="3" t="s">
        <v>14</v>
      </c>
      <c r="B19" s="4"/>
      <c r="C19" s="4"/>
      <c r="D19" s="17">
        <f t="shared" si="1"/>
        <v>0</v>
      </c>
      <c r="E19" s="10"/>
      <c r="F19" s="38"/>
    </row>
    <row r="20" spans="1:6" x14ac:dyDescent="0.25">
      <c r="A20" s="3" t="s">
        <v>15</v>
      </c>
      <c r="B20" s="4"/>
      <c r="C20" s="4"/>
      <c r="D20" s="17">
        <f t="shared" si="1"/>
        <v>0</v>
      </c>
      <c r="E20" s="10"/>
      <c r="F20" s="38"/>
    </row>
    <row r="21" spans="1:6" x14ac:dyDescent="0.25">
      <c r="A21" s="3" t="s">
        <v>16</v>
      </c>
      <c r="B21" s="6">
        <f t="shared" ref="B21:E21" si="2">(B19)+(B20)</f>
        <v>0</v>
      </c>
      <c r="C21" s="6">
        <f t="shared" si="2"/>
        <v>0</v>
      </c>
      <c r="D21" s="18">
        <f t="shared" si="2"/>
        <v>0</v>
      </c>
      <c r="E21" s="12">
        <f t="shared" si="2"/>
        <v>0</v>
      </c>
      <c r="F21" s="39"/>
    </row>
    <row r="22" spans="1:6" x14ac:dyDescent="0.25">
      <c r="A22" s="3" t="s">
        <v>17</v>
      </c>
      <c r="B22" s="4">
        <v>7263.1</v>
      </c>
      <c r="C22" s="4"/>
      <c r="D22" s="17">
        <f t="shared" si="1"/>
        <v>7263.1</v>
      </c>
      <c r="E22" s="10">
        <v>7000</v>
      </c>
      <c r="F22" s="38"/>
    </row>
    <row r="23" spans="1:6" x14ac:dyDescent="0.25">
      <c r="A23" s="3" t="s">
        <v>18</v>
      </c>
      <c r="B23" s="6">
        <f>(((((((((((B7)+(B9))+(B10))+(B11))+(B12))+(B13))+(B15))+(B16))+(B17))+(B18))+(B21))+(B22)+B8+B14</f>
        <v>12138.09</v>
      </c>
      <c r="C23" s="6">
        <f>(((((((((((C7)+(C9))+(C10))+(C11))+(C12))+(C13))+(C15))+(C16))+(C17))+(C18))+(C21))+(C22)+C8+C14</f>
        <v>0</v>
      </c>
      <c r="D23" s="6">
        <f>(((((((((((D7)+(D9))+(D10))+(D11))+(D12))+(D13))+(D15))+(D16))+(D17))+(D18))+(D21))+(D22)+D8+D14</f>
        <v>12138.09</v>
      </c>
      <c r="E23" s="12">
        <f>(((((((((((E7)+(E9))+(E10))+(E11))+(E12))+(E13))+(E15))+(E16))+(E17))+(E18))+(E21))+(E22)+E8+E14</f>
        <v>8000</v>
      </c>
      <c r="F23" s="39"/>
    </row>
    <row r="24" spans="1:6" x14ac:dyDescent="0.25">
      <c r="A24" s="3" t="s">
        <v>19</v>
      </c>
      <c r="B24" s="4"/>
      <c r="C24" s="5"/>
      <c r="D24" s="17">
        <f t="shared" ref="D24:D27" si="3">B24+C24</f>
        <v>0</v>
      </c>
      <c r="E24" s="11"/>
      <c r="F24" s="38"/>
    </row>
    <row r="25" spans="1:6" x14ac:dyDescent="0.25">
      <c r="A25" s="3" t="s">
        <v>20</v>
      </c>
      <c r="B25" s="4"/>
      <c r="C25" s="4"/>
      <c r="D25" s="17">
        <f t="shared" si="3"/>
        <v>0</v>
      </c>
      <c r="E25" s="10"/>
      <c r="F25" s="38"/>
    </row>
    <row r="26" spans="1:6" x14ac:dyDescent="0.25">
      <c r="A26" s="3" t="s">
        <v>21</v>
      </c>
      <c r="B26" s="4"/>
      <c r="C26" s="4"/>
      <c r="D26" s="17">
        <f t="shared" si="3"/>
        <v>0</v>
      </c>
      <c r="E26" s="10"/>
      <c r="F26" s="38"/>
    </row>
    <row r="27" spans="1:6" x14ac:dyDescent="0.25">
      <c r="A27" s="3" t="s">
        <v>6</v>
      </c>
      <c r="B27" s="4"/>
      <c r="C27" s="4"/>
      <c r="D27" s="17">
        <f t="shared" si="3"/>
        <v>0</v>
      </c>
      <c r="E27" s="10"/>
      <c r="F27" s="38"/>
    </row>
    <row r="28" spans="1:6" x14ac:dyDescent="0.25">
      <c r="A28" s="3" t="s">
        <v>22</v>
      </c>
      <c r="B28" s="6">
        <f t="shared" ref="B28:E28" si="4">(B26)+(B27)</f>
        <v>0</v>
      </c>
      <c r="C28" s="6">
        <f t="shared" si="4"/>
        <v>0</v>
      </c>
      <c r="D28" s="18">
        <f t="shared" si="4"/>
        <v>0</v>
      </c>
      <c r="E28" s="12">
        <f t="shared" si="4"/>
        <v>0</v>
      </c>
      <c r="F28" s="39"/>
    </row>
    <row r="29" spans="1:6" x14ac:dyDescent="0.25">
      <c r="A29" s="3" t="s">
        <v>23</v>
      </c>
      <c r="B29" s="6">
        <f>((((B6)+(B23))+(B24))+(B25))+(B28)</f>
        <v>12138.09</v>
      </c>
      <c r="C29" s="6">
        <f>((((C6)+(C23))+(C24))+(C25))+(C28)</f>
        <v>0</v>
      </c>
      <c r="D29" s="18">
        <f>((((D6)+(D23))+(D24))+(D25))+(D28)</f>
        <v>12138.09</v>
      </c>
      <c r="E29" s="12">
        <f>((((E6)+(E23))+(E24))+(E25))+(E28)</f>
        <v>8000</v>
      </c>
      <c r="F29" s="39"/>
    </row>
    <row r="30" spans="1:6" x14ac:dyDescent="0.25">
      <c r="A30" s="3" t="s">
        <v>24</v>
      </c>
      <c r="B30" s="6">
        <f t="shared" ref="B30:E30" si="5">(B29)-(0)</f>
        <v>12138.09</v>
      </c>
      <c r="C30" s="6">
        <f t="shared" si="5"/>
        <v>0</v>
      </c>
      <c r="D30" s="18">
        <f t="shared" si="5"/>
        <v>12138.09</v>
      </c>
      <c r="E30" s="12">
        <f t="shared" si="5"/>
        <v>8000</v>
      </c>
      <c r="F30" s="39"/>
    </row>
    <row r="31" spans="1:6" x14ac:dyDescent="0.25">
      <c r="A31" s="3" t="s">
        <v>25</v>
      </c>
      <c r="B31" s="4"/>
      <c r="C31" s="4"/>
      <c r="D31" s="17">
        <f t="shared" ref="D31:D36" si="6">B31+C31</f>
        <v>0</v>
      </c>
      <c r="E31" s="10"/>
      <c r="F31" s="38"/>
    </row>
    <row r="32" spans="1:6" x14ac:dyDescent="0.25">
      <c r="A32" s="3" t="s">
        <v>26</v>
      </c>
      <c r="B32" s="4"/>
      <c r="C32" s="4"/>
      <c r="D32" s="17">
        <f t="shared" si="6"/>
        <v>0</v>
      </c>
      <c r="E32" s="10"/>
      <c r="F32" s="38"/>
    </row>
    <row r="33" spans="1:6" x14ac:dyDescent="0.25">
      <c r="A33" s="3" t="s">
        <v>27</v>
      </c>
      <c r="B33" s="4"/>
      <c r="C33" s="4"/>
      <c r="D33" s="17">
        <f t="shared" si="6"/>
        <v>0</v>
      </c>
      <c r="E33" s="10"/>
      <c r="F33" s="38"/>
    </row>
    <row r="34" spans="1:6" x14ac:dyDescent="0.25">
      <c r="A34" s="3" t="s">
        <v>28</v>
      </c>
      <c r="B34" s="4"/>
      <c r="C34" s="4"/>
      <c r="D34" s="17">
        <f t="shared" si="6"/>
        <v>0</v>
      </c>
      <c r="E34" s="10"/>
      <c r="F34" s="38"/>
    </row>
    <row r="35" spans="1:6" x14ac:dyDescent="0.25">
      <c r="A35" s="3" t="s">
        <v>29</v>
      </c>
      <c r="B35" s="4"/>
      <c r="C35" s="4"/>
      <c r="D35" s="17">
        <f t="shared" si="6"/>
        <v>0</v>
      </c>
      <c r="E35" s="10"/>
      <c r="F35" s="38"/>
    </row>
    <row r="36" spans="1:6" x14ac:dyDescent="0.25">
      <c r="A36" s="3" t="s">
        <v>30</v>
      </c>
      <c r="B36" s="4"/>
      <c r="C36" s="4"/>
      <c r="D36" s="17">
        <f t="shared" si="6"/>
        <v>0</v>
      </c>
      <c r="E36" s="10"/>
      <c r="F36" s="38"/>
    </row>
    <row r="37" spans="1:6" x14ac:dyDescent="0.25">
      <c r="A37" s="3" t="s">
        <v>31</v>
      </c>
      <c r="B37" s="6">
        <f t="shared" ref="B37:E37" si="7">((((B32)+(B33))+(B34))+(B35))+(B36)</f>
        <v>0</v>
      </c>
      <c r="C37" s="6">
        <f t="shared" si="7"/>
        <v>0</v>
      </c>
      <c r="D37" s="18">
        <f t="shared" si="7"/>
        <v>0</v>
      </c>
      <c r="E37" s="12">
        <f t="shared" si="7"/>
        <v>0</v>
      </c>
      <c r="F37" s="39"/>
    </row>
    <row r="38" spans="1:6" x14ac:dyDescent="0.25">
      <c r="A38" s="3" t="s">
        <v>32</v>
      </c>
      <c r="B38" s="4"/>
      <c r="C38" s="4"/>
      <c r="D38" s="16"/>
      <c r="E38" s="10"/>
      <c r="F38" s="38"/>
    </row>
    <row r="39" spans="1:6" x14ac:dyDescent="0.25">
      <c r="A39" s="3" t="s">
        <v>33</v>
      </c>
      <c r="B39" s="4"/>
      <c r="C39" s="4"/>
      <c r="D39" s="17">
        <f t="shared" ref="D39:D42" si="8">B39+C39</f>
        <v>0</v>
      </c>
      <c r="E39" s="10"/>
      <c r="F39" s="38"/>
    </row>
    <row r="40" spans="1:6" s="119" customFormat="1" x14ac:dyDescent="0.25">
      <c r="A40" s="3" t="s">
        <v>307</v>
      </c>
      <c r="B40" s="4">
        <v>366.57</v>
      </c>
      <c r="C40" s="4"/>
      <c r="D40" s="17">
        <f t="shared" si="8"/>
        <v>366.57</v>
      </c>
      <c r="E40" s="10"/>
      <c r="F40" s="38"/>
    </row>
    <row r="41" spans="1:6" x14ac:dyDescent="0.25">
      <c r="A41" s="3" t="s">
        <v>34</v>
      </c>
      <c r="B41" s="4"/>
      <c r="C41" s="4"/>
      <c r="D41" s="17">
        <f t="shared" si="8"/>
        <v>0</v>
      </c>
      <c r="E41" s="10"/>
      <c r="F41" s="38"/>
    </row>
    <row r="42" spans="1:6" x14ac:dyDescent="0.25">
      <c r="A42" s="3" t="s">
        <v>35</v>
      </c>
      <c r="B42" s="4"/>
      <c r="C42" s="4"/>
      <c r="D42" s="17">
        <f t="shared" si="8"/>
        <v>0</v>
      </c>
      <c r="E42" s="10"/>
      <c r="F42" s="38"/>
    </row>
    <row r="43" spans="1:6" x14ac:dyDescent="0.25">
      <c r="A43" s="3" t="s">
        <v>36</v>
      </c>
      <c r="B43" s="6">
        <f>(((B38)+(B39))+(B41))+(B42)+B40</f>
        <v>366.57</v>
      </c>
      <c r="C43" s="6">
        <f>(((C38)+(C39))+(C41))+(C42)+C40</f>
        <v>0</v>
      </c>
      <c r="D43" s="6">
        <f>(((D38)+(D39))+(D41))+(D42)+D40</f>
        <v>366.57</v>
      </c>
      <c r="E43" s="12">
        <f>(((E38)+(E39))+(E41))+(E42)+E40</f>
        <v>0</v>
      </c>
      <c r="F43" s="39"/>
    </row>
    <row r="44" spans="1:6" x14ac:dyDescent="0.25">
      <c r="A44" s="3" t="s">
        <v>37</v>
      </c>
      <c r="B44" s="4"/>
      <c r="C44" s="4"/>
      <c r="D44" s="16"/>
      <c r="E44" s="10"/>
      <c r="F44" s="38"/>
    </row>
    <row r="45" spans="1:6" x14ac:dyDescent="0.25">
      <c r="A45" s="3" t="s">
        <v>38</v>
      </c>
      <c r="B45" s="5"/>
      <c r="C45" s="4"/>
      <c r="D45" s="17">
        <f t="shared" ref="D45:D57" si="9">B45+C45</f>
        <v>0</v>
      </c>
      <c r="E45" s="10"/>
      <c r="F45" s="38"/>
    </row>
    <row r="46" spans="1:6" x14ac:dyDescent="0.25">
      <c r="A46" s="3" t="s">
        <v>39</v>
      </c>
      <c r="B46" s="4"/>
      <c r="C46" s="4"/>
      <c r="D46" s="17">
        <f t="shared" si="9"/>
        <v>0</v>
      </c>
      <c r="E46" s="10"/>
      <c r="F46" s="38"/>
    </row>
    <row r="47" spans="1:6" x14ac:dyDescent="0.25">
      <c r="A47" s="3" t="s">
        <v>40</v>
      </c>
      <c r="B47" s="4">
        <v>35</v>
      </c>
      <c r="C47" s="4"/>
      <c r="D47" s="17">
        <f t="shared" si="9"/>
        <v>35</v>
      </c>
      <c r="E47" s="10">
        <v>35</v>
      </c>
      <c r="F47" s="38"/>
    </row>
    <row r="48" spans="1:6" x14ac:dyDescent="0.25">
      <c r="A48" s="3" t="s">
        <v>41</v>
      </c>
      <c r="B48" s="4">
        <v>2500</v>
      </c>
      <c r="C48" s="4"/>
      <c r="D48" s="17">
        <f t="shared" si="9"/>
        <v>2500</v>
      </c>
      <c r="E48" s="10">
        <v>2500</v>
      </c>
      <c r="F48" s="38"/>
    </row>
    <row r="49" spans="1:6" x14ac:dyDescent="0.25">
      <c r="A49" s="3" t="s">
        <v>42</v>
      </c>
      <c r="B49" s="4"/>
      <c r="C49" s="4"/>
      <c r="D49" s="17">
        <f t="shared" si="9"/>
        <v>0</v>
      </c>
      <c r="E49" s="11"/>
      <c r="F49" s="38"/>
    </row>
    <row r="50" spans="1:6" x14ac:dyDescent="0.25">
      <c r="A50" s="3" t="s">
        <v>43</v>
      </c>
      <c r="B50" s="4"/>
      <c r="C50" s="4"/>
      <c r="D50" s="17">
        <f t="shared" si="9"/>
        <v>0</v>
      </c>
      <c r="E50" s="10"/>
      <c r="F50" s="38"/>
    </row>
    <row r="51" spans="1:6" x14ac:dyDescent="0.25">
      <c r="A51" s="3" t="s">
        <v>44</v>
      </c>
      <c r="B51" s="5"/>
      <c r="C51" s="4"/>
      <c r="D51" s="17">
        <f t="shared" si="9"/>
        <v>0</v>
      </c>
      <c r="E51" s="10"/>
      <c r="F51" s="38"/>
    </row>
    <row r="52" spans="1:6" x14ac:dyDescent="0.25">
      <c r="A52" s="3" t="s">
        <v>45</v>
      </c>
      <c r="B52" s="4"/>
      <c r="C52" s="4"/>
      <c r="D52" s="17">
        <f t="shared" si="9"/>
        <v>0</v>
      </c>
      <c r="E52" s="10"/>
      <c r="F52" s="38"/>
    </row>
    <row r="53" spans="1:6" x14ac:dyDescent="0.25">
      <c r="A53" s="3" t="s">
        <v>46</v>
      </c>
      <c r="B53" s="4"/>
      <c r="C53" s="4"/>
      <c r="D53" s="17">
        <f t="shared" si="9"/>
        <v>0</v>
      </c>
      <c r="E53" s="10"/>
      <c r="F53" s="38"/>
    </row>
    <row r="54" spans="1:6" x14ac:dyDescent="0.25">
      <c r="A54" s="3" t="s">
        <v>268</v>
      </c>
      <c r="B54" s="4"/>
      <c r="C54" s="4"/>
      <c r="D54" s="17">
        <f t="shared" si="9"/>
        <v>0</v>
      </c>
      <c r="E54" s="10">
        <f>5*E83</f>
        <v>265</v>
      </c>
      <c r="F54" s="38" t="s">
        <v>267</v>
      </c>
    </row>
    <row r="55" spans="1:6" ht="42.6" customHeight="1" x14ac:dyDescent="0.25">
      <c r="A55" s="3" t="s">
        <v>48</v>
      </c>
      <c r="B55" s="4"/>
      <c r="C55" s="4">
        <v>4678.5600000000004</v>
      </c>
      <c r="D55" s="17">
        <f t="shared" si="9"/>
        <v>4678.5600000000004</v>
      </c>
      <c r="E55" s="10">
        <f>2158+2158</f>
        <v>4316</v>
      </c>
      <c r="F55" s="61" t="s">
        <v>240</v>
      </c>
    </row>
    <row r="56" spans="1:6" ht="25.15" customHeight="1" x14ac:dyDescent="0.25">
      <c r="A56" s="3" t="s">
        <v>49</v>
      </c>
      <c r="B56" s="4"/>
      <c r="C56" s="4"/>
      <c r="D56" s="17">
        <f t="shared" si="9"/>
        <v>0</v>
      </c>
      <c r="E56" s="10"/>
      <c r="F56" s="38"/>
    </row>
    <row r="57" spans="1:6" x14ac:dyDescent="0.25">
      <c r="A57" s="3" t="s">
        <v>50</v>
      </c>
      <c r="B57" s="4"/>
      <c r="C57" s="4"/>
      <c r="D57" s="17">
        <f t="shared" si="9"/>
        <v>0</v>
      </c>
      <c r="E57" s="10"/>
      <c r="F57" s="38"/>
    </row>
    <row r="58" spans="1:6" x14ac:dyDescent="0.25">
      <c r="A58" s="3" t="s">
        <v>51</v>
      </c>
      <c r="B58" s="6">
        <f t="shared" ref="B58:D58" si="10">((B55)+(B56))+(B57)</f>
        <v>0</v>
      </c>
      <c r="C58" s="6">
        <f t="shared" si="10"/>
        <v>4678.5600000000004</v>
      </c>
      <c r="D58" s="18">
        <f t="shared" si="10"/>
        <v>4678.5600000000004</v>
      </c>
      <c r="E58" s="12">
        <f>((E55)+(E56))+(E57)</f>
        <v>4316</v>
      </c>
      <c r="F58" s="39"/>
    </row>
    <row r="59" spans="1:6" ht="15.75" thickBot="1" x14ac:dyDescent="0.3">
      <c r="A59" s="3" t="s">
        <v>52</v>
      </c>
      <c r="B59" s="5">
        <v>0</v>
      </c>
      <c r="C59" s="4"/>
      <c r="D59" s="17">
        <f t="shared" ref="D59:D65" si="11">B59+C59</f>
        <v>0</v>
      </c>
      <c r="E59" s="10"/>
      <c r="F59" s="38"/>
    </row>
    <row r="60" spans="1:6" ht="15.75" thickBot="1" x14ac:dyDescent="0.3">
      <c r="A60" s="3" t="s">
        <v>269</v>
      </c>
      <c r="B60" s="4"/>
      <c r="C60" s="4"/>
      <c r="D60" s="17">
        <f t="shared" si="11"/>
        <v>0</v>
      </c>
      <c r="E60" s="10">
        <f>+E83*15</f>
        <v>795</v>
      </c>
      <c r="F60" s="44" t="s">
        <v>265</v>
      </c>
    </row>
    <row r="61" spans="1:6" ht="15.75" thickBot="1" x14ac:dyDescent="0.3">
      <c r="A61" s="3" t="s">
        <v>54</v>
      </c>
      <c r="B61" s="4"/>
      <c r="C61" s="4"/>
      <c r="D61" s="17">
        <f t="shared" si="11"/>
        <v>0</v>
      </c>
      <c r="E61" s="41"/>
      <c r="F61" s="44"/>
    </row>
    <row r="62" spans="1:6" ht="15.75" thickBot="1" x14ac:dyDescent="0.3">
      <c r="A62" s="3" t="s">
        <v>55</v>
      </c>
      <c r="B62" s="5">
        <v>0</v>
      </c>
      <c r="C62" s="4"/>
      <c r="D62" s="17">
        <f t="shared" si="11"/>
        <v>0</v>
      </c>
      <c r="E62" s="41"/>
      <c r="F62" s="44"/>
    </row>
    <row r="63" spans="1:6" ht="30" customHeight="1" thickBot="1" x14ac:dyDescent="0.3">
      <c r="A63" s="3" t="s">
        <v>56</v>
      </c>
      <c r="B63" s="4"/>
      <c r="C63" s="4"/>
      <c r="D63" s="17">
        <f t="shared" si="11"/>
        <v>0</v>
      </c>
      <c r="E63" s="41"/>
      <c r="F63" s="44"/>
    </row>
    <row r="64" spans="1:6" ht="39.75" customHeight="1" thickBot="1" x14ac:dyDescent="0.3">
      <c r="A64" s="3" t="s">
        <v>57</v>
      </c>
      <c r="B64" s="5">
        <f>4641.83+15298.32</f>
        <v>19940.150000000001</v>
      </c>
      <c r="C64" s="4"/>
      <c r="D64" s="17">
        <f t="shared" si="11"/>
        <v>19940.150000000001</v>
      </c>
      <c r="E64" s="42">
        <v>12500</v>
      </c>
      <c r="F64" s="44" t="s">
        <v>262</v>
      </c>
    </row>
    <row r="65" spans="1:6" ht="15.75" thickBot="1" x14ac:dyDescent="0.3">
      <c r="A65" s="3" t="s">
        <v>58</v>
      </c>
      <c r="B65" s="4">
        <v>3075</v>
      </c>
      <c r="C65" s="4"/>
      <c r="D65" s="17">
        <f t="shared" si="11"/>
        <v>3075</v>
      </c>
      <c r="E65" s="43">
        <v>3075</v>
      </c>
      <c r="F65" s="45"/>
    </row>
    <row r="66" spans="1:6" x14ac:dyDescent="0.25">
      <c r="A66" s="3" t="s">
        <v>59</v>
      </c>
      <c r="B66" s="6">
        <f t="shared" ref="B66:C66" si="12">((((((((((((((((((B44)+(B45))+(B46))+(B47))+(B48))+(B49))+(B50))+(B51))+(B52))+(B53))+(B54))+(B58))+(B59))+(B60))+(B61))+(B62))+(B63))+(B64))+(B65)</f>
        <v>25550.15</v>
      </c>
      <c r="C66" s="6">
        <f t="shared" si="12"/>
        <v>4678.5600000000004</v>
      </c>
      <c r="D66" s="18">
        <f>((((((((((((((((((D44)+(D45))+(D46))+(D47))+(D48))+(D49))+(D50))+(D51))+(D52))+(D53))+(D54))+(D58))+(D59))+(D60))+(D61))+(D62))+(D63))+(D64))+(D65)</f>
        <v>30228.710000000003</v>
      </c>
      <c r="E66" s="12">
        <f t="shared" ref="E66" si="13">((((((((((((((((((E44)+(E45))+(E46))+(E47))+(E48))+(E49))+(E50))+(E51))+(E52))+(E53))+(E54))+(E58))+(E59))+(E60))+(E61))+(E62))+(E63))+(E64))+(E65)</f>
        <v>23486</v>
      </c>
      <c r="F66" s="39"/>
    </row>
    <row r="67" spans="1:6" x14ac:dyDescent="0.25">
      <c r="A67" s="3" t="s">
        <v>60</v>
      </c>
      <c r="B67" s="6">
        <f t="shared" ref="B67:E67" si="14">((B37)+(B43))+(B66)</f>
        <v>25916.720000000001</v>
      </c>
      <c r="C67" s="6">
        <f t="shared" si="14"/>
        <v>4678.5600000000004</v>
      </c>
      <c r="D67" s="18">
        <f t="shared" si="14"/>
        <v>30595.280000000002</v>
      </c>
      <c r="E67" s="12">
        <f t="shared" si="14"/>
        <v>23486</v>
      </c>
      <c r="F67" s="39"/>
    </row>
    <row r="68" spans="1:6" x14ac:dyDescent="0.25">
      <c r="A68" s="3" t="s">
        <v>61</v>
      </c>
      <c r="B68" s="6">
        <f t="shared" ref="B68:E68" si="15">(B30)-(B67)</f>
        <v>-13778.630000000001</v>
      </c>
      <c r="C68" s="6">
        <f t="shared" si="15"/>
        <v>-4678.5600000000004</v>
      </c>
      <c r="D68" s="18">
        <f t="shared" si="15"/>
        <v>-18457.190000000002</v>
      </c>
      <c r="E68" s="12">
        <f t="shared" si="15"/>
        <v>-15486</v>
      </c>
      <c r="F68" s="39"/>
    </row>
    <row r="69" spans="1:6" x14ac:dyDescent="0.25">
      <c r="A69" s="3" t="s">
        <v>62</v>
      </c>
      <c r="B69" s="4"/>
      <c r="C69" s="4"/>
      <c r="D69" s="17">
        <f t="shared" ref="D69:D72" si="16">B69+C69</f>
        <v>0</v>
      </c>
      <c r="E69" s="10"/>
      <c r="F69" s="38"/>
    </row>
    <row r="70" spans="1:6" x14ac:dyDescent="0.25">
      <c r="A70" s="3" t="s">
        <v>63</v>
      </c>
      <c r="B70" s="4"/>
      <c r="C70" s="4"/>
      <c r="D70" s="17">
        <f t="shared" si="16"/>
        <v>0</v>
      </c>
      <c r="E70" s="10"/>
      <c r="F70" s="38"/>
    </row>
    <row r="71" spans="1:6" ht="15.75" thickBot="1" x14ac:dyDescent="0.3">
      <c r="A71" s="3" t="s">
        <v>64</v>
      </c>
      <c r="B71" s="4"/>
      <c r="C71" s="4"/>
      <c r="D71" s="17">
        <f t="shared" si="16"/>
        <v>0</v>
      </c>
      <c r="E71" s="10"/>
      <c r="F71" s="38"/>
    </row>
    <row r="72" spans="1:6" ht="15.75" thickBot="1" x14ac:dyDescent="0.3">
      <c r="A72" s="3" t="s">
        <v>65</v>
      </c>
      <c r="B72" s="5">
        <v>12386.34</v>
      </c>
      <c r="C72" s="5">
        <v>0</v>
      </c>
      <c r="D72" s="17">
        <f t="shared" si="16"/>
        <v>12386.34</v>
      </c>
      <c r="E72" s="10">
        <v>12500</v>
      </c>
      <c r="F72" s="44" t="s">
        <v>262</v>
      </c>
    </row>
    <row r="73" spans="1:6" x14ac:dyDescent="0.25">
      <c r="A73" s="3" t="s">
        <v>66</v>
      </c>
      <c r="B73" s="6">
        <f t="shared" ref="B73:E73" si="17">(B71)+(B72)</f>
        <v>12386.34</v>
      </c>
      <c r="C73" s="6">
        <f t="shared" si="17"/>
        <v>0</v>
      </c>
      <c r="D73" s="18">
        <f t="shared" si="17"/>
        <v>12386.34</v>
      </c>
      <c r="E73" s="12">
        <f t="shared" si="17"/>
        <v>12500</v>
      </c>
      <c r="F73" s="39"/>
    </row>
    <row r="74" spans="1:6" x14ac:dyDescent="0.25">
      <c r="A74" s="3" t="s">
        <v>67</v>
      </c>
      <c r="B74" s="6">
        <f t="shared" ref="B74:E74" si="18">(B70)+(B73)</f>
        <v>12386.34</v>
      </c>
      <c r="C74" s="6">
        <f t="shared" si="18"/>
        <v>0</v>
      </c>
      <c r="D74" s="18">
        <f t="shared" si="18"/>
        <v>12386.34</v>
      </c>
      <c r="E74" s="12">
        <f t="shared" si="18"/>
        <v>12500</v>
      </c>
      <c r="F74" s="39"/>
    </row>
    <row r="75" spans="1:6" x14ac:dyDescent="0.25">
      <c r="A75" s="3" t="s">
        <v>68</v>
      </c>
      <c r="B75" s="6">
        <f t="shared" ref="B75:E75" si="19">(B74)-(0)</f>
        <v>12386.34</v>
      </c>
      <c r="C75" s="6">
        <f t="shared" si="19"/>
        <v>0</v>
      </c>
      <c r="D75" s="18">
        <f t="shared" si="19"/>
        <v>12386.34</v>
      </c>
      <c r="E75" s="12">
        <f t="shared" si="19"/>
        <v>12500</v>
      </c>
      <c r="F75" s="39"/>
    </row>
    <row r="76" spans="1:6" x14ac:dyDescent="0.25">
      <c r="A76" s="3" t="s">
        <v>69</v>
      </c>
      <c r="B76" s="7">
        <f t="shared" ref="B76:C76" si="20">(B68)+(B75)</f>
        <v>-1392.2900000000009</v>
      </c>
      <c r="C76" s="7">
        <f t="shared" si="20"/>
        <v>-4678.5600000000004</v>
      </c>
      <c r="D76" s="19">
        <f>(D68)+(D75)</f>
        <v>-6070.8500000000022</v>
      </c>
      <c r="E76" s="13">
        <f t="shared" ref="E76" si="21">(E68)+(E75)</f>
        <v>-2986</v>
      </c>
      <c r="F76" s="40"/>
    </row>
    <row r="77" spans="1:6" x14ac:dyDescent="0.25">
      <c r="A77" s="3"/>
      <c r="B77" s="4"/>
      <c r="C77" s="4"/>
      <c r="D77" s="16"/>
      <c r="E77" s="10"/>
      <c r="F77" s="38"/>
    </row>
    <row r="78" spans="1:6" ht="23.25" x14ac:dyDescent="0.25">
      <c r="A78" s="3" t="s">
        <v>336</v>
      </c>
      <c r="D78" s="17"/>
      <c r="E78" s="11">
        <v>15418.84</v>
      </c>
    </row>
    <row r="80" spans="1:6" x14ac:dyDescent="0.25">
      <c r="A80" s="28" t="s">
        <v>127</v>
      </c>
      <c r="B80" s="3"/>
      <c r="C80" s="3"/>
    </row>
    <row r="81" spans="1:5" x14ac:dyDescent="0.25">
      <c r="A81" s="3" t="s">
        <v>125</v>
      </c>
      <c r="B81" s="3"/>
      <c r="C81" s="3"/>
      <c r="E81" s="26">
        <v>18</v>
      </c>
    </row>
    <row r="82" spans="1:5" x14ac:dyDescent="0.25">
      <c r="A82" s="3" t="s">
        <v>126</v>
      </c>
      <c r="B82" s="3"/>
      <c r="C82" s="3"/>
      <c r="E82" s="27">
        <v>35</v>
      </c>
    </row>
    <row r="83" spans="1:5" x14ac:dyDescent="0.25">
      <c r="A83" s="3" t="s">
        <v>92</v>
      </c>
      <c r="B83" s="3"/>
      <c r="C83" s="3"/>
      <c r="E83" s="26">
        <f>E81+E82</f>
        <v>53</v>
      </c>
    </row>
    <row r="85" spans="1:5" ht="23.25" x14ac:dyDescent="0.25">
      <c r="A85" s="28" t="s">
        <v>129</v>
      </c>
      <c r="B85" s="8"/>
      <c r="C85" s="8"/>
    </row>
    <row r="86" spans="1:5" x14ac:dyDescent="0.25">
      <c r="A86" s="28" t="s">
        <v>125</v>
      </c>
      <c r="B86" s="8"/>
      <c r="C86" s="8"/>
      <c r="E86" s="14">
        <v>2699</v>
      </c>
    </row>
    <row r="87" spans="1:5" x14ac:dyDescent="0.25">
      <c r="A87" s="28" t="s">
        <v>128</v>
      </c>
      <c r="B87" s="8"/>
      <c r="C87" s="8"/>
      <c r="E87" s="14">
        <v>2158</v>
      </c>
    </row>
    <row r="89" spans="1:5" x14ac:dyDescent="0.25">
      <c r="A89" s="28" t="s">
        <v>130</v>
      </c>
      <c r="B89" s="29" t="s">
        <v>134</v>
      </c>
      <c r="C89" s="29" t="s">
        <v>131</v>
      </c>
      <c r="D89" s="30" t="s">
        <v>132</v>
      </c>
      <c r="E89" s="31" t="s">
        <v>133</v>
      </c>
    </row>
    <row r="90" spans="1:5" x14ac:dyDescent="0.25">
      <c r="A90" s="28"/>
      <c r="B90" s="32" t="s">
        <v>137</v>
      </c>
      <c r="C90" s="32" t="s">
        <v>135</v>
      </c>
      <c r="D90" s="33" t="s">
        <v>136</v>
      </c>
      <c r="E90" s="34" t="s">
        <v>137</v>
      </c>
    </row>
    <row r="91" spans="1:5" x14ac:dyDescent="0.25">
      <c r="A91" s="8"/>
      <c r="B91" s="8"/>
      <c r="C91" s="8"/>
    </row>
  </sheetData>
  <mergeCells count="1">
    <mergeCell ref="B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CE1D6-D4AE-4A3D-95FB-3D8E7ADC797F}">
  <sheetPr>
    <tabColor rgb="FF92D050"/>
  </sheetPr>
  <dimension ref="A1:F91"/>
  <sheetViews>
    <sheetView topLeftCell="A58" workbookViewId="0">
      <selection activeCell="B75" sqref="B75"/>
    </sheetView>
  </sheetViews>
  <sheetFormatPr defaultRowHeight="15" x14ac:dyDescent="0.25"/>
  <cols>
    <col min="1" max="1" width="31.7109375" customWidth="1"/>
    <col min="2" max="2" width="10.28515625" customWidth="1"/>
    <col min="3" max="3" width="12.42578125" customWidth="1"/>
    <col min="4" max="4" width="10.28515625" style="20" customWidth="1"/>
    <col min="5" max="5" width="12.42578125" style="14" customWidth="1"/>
    <col min="6" max="6" width="30.7109375" style="64" customWidth="1"/>
  </cols>
  <sheetData>
    <row r="1" spans="1:6" x14ac:dyDescent="0.25">
      <c r="B1" s="127" t="s">
        <v>305</v>
      </c>
      <c r="C1" s="127"/>
      <c r="D1" s="22"/>
      <c r="E1" s="21"/>
    </row>
    <row r="2" spans="1:6" ht="36.75" x14ac:dyDescent="0.25">
      <c r="A2" s="1"/>
      <c r="B2" s="2" t="s">
        <v>73</v>
      </c>
      <c r="C2" s="2" t="s">
        <v>74</v>
      </c>
      <c r="D2" s="15" t="s">
        <v>92</v>
      </c>
      <c r="E2" s="9" t="s">
        <v>76</v>
      </c>
      <c r="F2" s="24" t="s">
        <v>93</v>
      </c>
    </row>
    <row r="3" spans="1:6" x14ac:dyDescent="0.25">
      <c r="A3" s="3" t="s">
        <v>0</v>
      </c>
      <c r="B3" s="4"/>
      <c r="C3" s="4"/>
      <c r="D3" s="16"/>
      <c r="E3" s="10"/>
      <c r="F3" s="65"/>
    </row>
    <row r="4" spans="1:6" x14ac:dyDescent="0.25">
      <c r="A4" s="3" t="s">
        <v>1</v>
      </c>
      <c r="B4" s="5"/>
      <c r="C4" s="4"/>
      <c r="D4" s="17">
        <f>B4+C4</f>
        <v>0</v>
      </c>
      <c r="E4" s="10"/>
      <c r="F4" s="65"/>
    </row>
    <row r="5" spans="1:6" x14ac:dyDescent="0.25">
      <c r="A5" s="3" t="s">
        <v>2</v>
      </c>
      <c r="B5" s="4"/>
      <c r="C5" s="4"/>
      <c r="D5" s="17">
        <f>B5+C5</f>
        <v>0</v>
      </c>
      <c r="E5" s="10"/>
      <c r="F5" s="65"/>
    </row>
    <row r="6" spans="1:6" x14ac:dyDescent="0.25">
      <c r="A6" s="3" t="s">
        <v>3</v>
      </c>
      <c r="B6" s="6">
        <f t="shared" ref="B6:E6" si="0">(B4)+(B5)</f>
        <v>0</v>
      </c>
      <c r="C6" s="6">
        <f t="shared" si="0"/>
        <v>0</v>
      </c>
      <c r="D6" s="18">
        <f t="shared" si="0"/>
        <v>0</v>
      </c>
      <c r="E6" s="12">
        <f t="shared" si="0"/>
        <v>0</v>
      </c>
      <c r="F6" s="67"/>
    </row>
    <row r="7" spans="1:6" x14ac:dyDescent="0.25">
      <c r="A7" s="3" t="s">
        <v>4</v>
      </c>
      <c r="B7" s="4"/>
      <c r="C7" s="4"/>
      <c r="D7" s="16"/>
      <c r="E7" s="10"/>
      <c r="F7" s="65"/>
    </row>
    <row r="8" spans="1:6" x14ac:dyDescent="0.25">
      <c r="A8" s="3" t="s">
        <v>5</v>
      </c>
      <c r="B8" s="4"/>
      <c r="C8" s="4"/>
      <c r="D8" s="17">
        <f t="shared" ref="D8:D18" si="1">B8+C8</f>
        <v>0</v>
      </c>
      <c r="E8" s="10"/>
      <c r="F8" s="65"/>
    </row>
    <row r="9" spans="1:6" x14ac:dyDescent="0.25">
      <c r="A9" s="3" t="s">
        <v>6</v>
      </c>
      <c r="B9" s="4"/>
      <c r="C9" s="4"/>
      <c r="D9" s="17">
        <f t="shared" si="1"/>
        <v>0</v>
      </c>
      <c r="E9" s="10"/>
      <c r="F9" s="65"/>
    </row>
    <row r="10" spans="1:6" x14ac:dyDescent="0.25">
      <c r="A10" s="3" t="s">
        <v>7</v>
      </c>
      <c r="B10" s="4"/>
      <c r="C10" s="4"/>
      <c r="D10" s="17">
        <f t="shared" si="1"/>
        <v>0</v>
      </c>
      <c r="E10" s="10"/>
      <c r="F10" s="65"/>
    </row>
    <row r="11" spans="1:6" x14ac:dyDescent="0.25">
      <c r="A11" s="3" t="s">
        <v>8</v>
      </c>
      <c r="B11" s="4"/>
      <c r="C11" s="4"/>
      <c r="D11" s="17">
        <f t="shared" si="1"/>
        <v>0</v>
      </c>
      <c r="E11" s="10"/>
      <c r="F11" s="65"/>
    </row>
    <row r="12" spans="1:6" x14ac:dyDescent="0.25">
      <c r="A12" s="3" t="s">
        <v>9</v>
      </c>
      <c r="B12" s="4"/>
      <c r="C12" s="4"/>
      <c r="D12" s="17">
        <f t="shared" si="1"/>
        <v>0</v>
      </c>
      <c r="E12" s="10"/>
      <c r="F12" s="65"/>
    </row>
    <row r="13" spans="1:6" x14ac:dyDescent="0.25">
      <c r="A13" s="3" t="s">
        <v>10</v>
      </c>
      <c r="B13" s="4"/>
      <c r="C13" s="4"/>
      <c r="D13" s="17">
        <f t="shared" si="1"/>
        <v>0</v>
      </c>
      <c r="E13" s="10"/>
      <c r="F13" s="65"/>
    </row>
    <row r="14" spans="1:6" x14ac:dyDescent="0.25">
      <c r="A14" s="3" t="s">
        <v>11</v>
      </c>
      <c r="B14" s="4"/>
      <c r="C14" s="4"/>
      <c r="D14" s="17">
        <f t="shared" si="1"/>
        <v>0</v>
      </c>
      <c r="E14" s="10"/>
      <c r="F14" s="65"/>
    </row>
    <row r="15" spans="1:6" x14ac:dyDescent="0.25">
      <c r="A15" s="3" t="s">
        <v>12</v>
      </c>
      <c r="B15" s="4">
        <v>180</v>
      </c>
      <c r="C15" s="4"/>
      <c r="D15" s="17">
        <f t="shared" si="1"/>
        <v>180</v>
      </c>
      <c r="E15" s="10">
        <v>100</v>
      </c>
      <c r="F15" s="65"/>
    </row>
    <row r="16" spans="1:6" x14ac:dyDescent="0.25">
      <c r="A16" s="3" t="s">
        <v>13</v>
      </c>
      <c r="B16" s="4"/>
      <c r="C16" s="4"/>
      <c r="D16" s="17">
        <f t="shared" si="1"/>
        <v>0</v>
      </c>
      <c r="E16" s="10"/>
      <c r="F16" s="65"/>
    </row>
    <row r="17" spans="1:6" x14ac:dyDescent="0.25">
      <c r="A17" s="3" t="s">
        <v>14</v>
      </c>
      <c r="B17" s="4"/>
      <c r="C17" s="4"/>
      <c r="D17" s="17">
        <f t="shared" si="1"/>
        <v>0</v>
      </c>
      <c r="E17" s="10"/>
      <c r="F17" s="65"/>
    </row>
    <row r="18" spans="1:6" x14ac:dyDescent="0.25">
      <c r="A18" s="3" t="s">
        <v>15</v>
      </c>
      <c r="B18" s="4"/>
      <c r="C18" s="4"/>
      <c r="D18" s="17">
        <f t="shared" si="1"/>
        <v>0</v>
      </c>
      <c r="E18" s="10"/>
      <c r="F18" s="65"/>
    </row>
    <row r="19" spans="1:6" x14ac:dyDescent="0.25">
      <c r="A19" s="3" t="s">
        <v>16</v>
      </c>
      <c r="B19" s="6">
        <f t="shared" ref="B19:E19" si="2">(B17)+(B18)</f>
        <v>0</v>
      </c>
      <c r="C19" s="6">
        <f t="shared" si="2"/>
        <v>0</v>
      </c>
      <c r="D19" s="18">
        <f t="shared" si="2"/>
        <v>0</v>
      </c>
      <c r="E19" s="12">
        <f t="shared" si="2"/>
        <v>0</v>
      </c>
      <c r="F19" s="67"/>
    </row>
    <row r="20" spans="1:6" x14ac:dyDescent="0.25">
      <c r="A20" s="3" t="s">
        <v>17</v>
      </c>
      <c r="B20" s="4">
        <v>2592.3000000000002</v>
      </c>
      <c r="C20" s="4"/>
      <c r="D20" s="16"/>
      <c r="E20" s="10">
        <v>3000</v>
      </c>
      <c r="F20" s="65"/>
    </row>
    <row r="21" spans="1:6" x14ac:dyDescent="0.25">
      <c r="A21" s="3" t="s">
        <v>18</v>
      </c>
      <c r="B21" s="6">
        <f t="shared" ref="B21:E21" si="3">(((((((((((B7)+(B8))+(B9))+(B10))+(B11))+(B12))+(B13))+(B14))+(B15))+(B16))+(B19))+(B20)</f>
        <v>2772.3</v>
      </c>
      <c r="C21" s="6">
        <f t="shared" si="3"/>
        <v>0</v>
      </c>
      <c r="D21" s="18">
        <f t="shared" si="3"/>
        <v>180</v>
      </c>
      <c r="E21" s="12">
        <f t="shared" si="3"/>
        <v>3100</v>
      </c>
      <c r="F21" s="67"/>
    </row>
    <row r="22" spans="1:6" x14ac:dyDescent="0.25">
      <c r="A22" s="3" t="s">
        <v>19</v>
      </c>
      <c r="B22" s="4"/>
      <c r="C22" s="5">
        <v>0</v>
      </c>
      <c r="D22" s="17">
        <f t="shared" ref="D22:D25" si="4">B22+C22</f>
        <v>0</v>
      </c>
      <c r="E22" s="11"/>
      <c r="F22" s="65"/>
    </row>
    <row r="23" spans="1:6" x14ac:dyDescent="0.25">
      <c r="A23" s="3" t="s">
        <v>20</v>
      </c>
      <c r="B23" s="4"/>
      <c r="C23" s="4"/>
      <c r="D23" s="17">
        <f t="shared" si="4"/>
        <v>0</v>
      </c>
      <c r="E23" s="10"/>
      <c r="F23" s="65"/>
    </row>
    <row r="24" spans="1:6" x14ac:dyDescent="0.25">
      <c r="A24" s="3" t="s">
        <v>21</v>
      </c>
      <c r="B24" s="4"/>
      <c r="C24" s="4"/>
      <c r="D24" s="17">
        <f t="shared" si="4"/>
        <v>0</v>
      </c>
      <c r="E24" s="10"/>
      <c r="F24" s="65"/>
    </row>
    <row r="25" spans="1:6" x14ac:dyDescent="0.25">
      <c r="A25" s="3" t="s">
        <v>6</v>
      </c>
      <c r="B25" s="4"/>
      <c r="C25" s="4"/>
      <c r="D25" s="17">
        <f t="shared" si="4"/>
        <v>0</v>
      </c>
      <c r="E25" s="10"/>
      <c r="F25" s="65"/>
    </row>
    <row r="26" spans="1:6" x14ac:dyDescent="0.25">
      <c r="A26" s="3" t="s">
        <v>22</v>
      </c>
      <c r="B26" s="6">
        <f t="shared" ref="B26:E26" si="5">(B24)+(B25)</f>
        <v>0</v>
      </c>
      <c r="C26" s="6">
        <f t="shared" si="5"/>
        <v>0</v>
      </c>
      <c r="D26" s="18">
        <f t="shared" si="5"/>
        <v>0</v>
      </c>
      <c r="E26" s="12">
        <f t="shared" si="5"/>
        <v>0</v>
      </c>
      <c r="F26" s="67"/>
    </row>
    <row r="27" spans="1:6" x14ac:dyDescent="0.25">
      <c r="A27" s="3" t="s">
        <v>23</v>
      </c>
      <c r="B27" s="6">
        <f t="shared" ref="B27:C27" si="6">((((B6)+(B21))+(B22))+(B23))+(B26)</f>
        <v>2772.3</v>
      </c>
      <c r="C27" s="6">
        <f t="shared" si="6"/>
        <v>0</v>
      </c>
      <c r="D27" s="18">
        <f>((((D6)+(D21))+(D22))+(D23))+(D26)</f>
        <v>180</v>
      </c>
      <c r="E27" s="12">
        <f t="shared" ref="E27" si="7">((((E6)+(E21))+(E22))+(E23))+(E26)</f>
        <v>3100</v>
      </c>
      <c r="F27" s="67"/>
    </row>
    <row r="28" spans="1:6" x14ac:dyDescent="0.25">
      <c r="A28" s="3" t="s">
        <v>24</v>
      </c>
      <c r="B28" s="6">
        <f t="shared" ref="B28:E28" si="8">(B27)-(0)</f>
        <v>2772.3</v>
      </c>
      <c r="C28" s="6">
        <f t="shared" si="8"/>
        <v>0</v>
      </c>
      <c r="D28" s="18">
        <f t="shared" si="8"/>
        <v>180</v>
      </c>
      <c r="E28" s="12">
        <f t="shared" si="8"/>
        <v>3100</v>
      </c>
      <c r="F28" s="67"/>
    </row>
    <row r="29" spans="1:6" x14ac:dyDescent="0.25">
      <c r="A29" s="3" t="s">
        <v>25</v>
      </c>
      <c r="B29" s="4"/>
      <c r="C29" s="4"/>
      <c r="D29" s="17">
        <f t="shared" ref="D29:D34" si="9">B29+C29</f>
        <v>0</v>
      </c>
      <c r="E29" s="10"/>
      <c r="F29" s="65"/>
    </row>
    <row r="30" spans="1:6" x14ac:dyDescent="0.25">
      <c r="A30" s="3" t="s">
        <v>26</v>
      </c>
      <c r="B30" s="4"/>
      <c r="C30" s="4"/>
      <c r="D30" s="17">
        <f t="shared" si="9"/>
        <v>0</v>
      </c>
      <c r="E30" s="10"/>
      <c r="F30" s="65"/>
    </row>
    <row r="31" spans="1:6" x14ac:dyDescent="0.25">
      <c r="A31" s="3" t="s">
        <v>27</v>
      </c>
      <c r="B31" s="4"/>
      <c r="C31" s="4"/>
      <c r="D31" s="17">
        <f t="shared" si="9"/>
        <v>0</v>
      </c>
      <c r="E31" s="10"/>
      <c r="F31" s="65"/>
    </row>
    <row r="32" spans="1:6" x14ac:dyDescent="0.25">
      <c r="A32" s="3" t="s">
        <v>28</v>
      </c>
      <c r="B32" s="4"/>
      <c r="C32" s="4"/>
      <c r="D32" s="17">
        <f t="shared" si="9"/>
        <v>0</v>
      </c>
      <c r="E32" s="10"/>
      <c r="F32" s="65"/>
    </row>
    <row r="33" spans="1:6" x14ac:dyDescent="0.25">
      <c r="A33" s="3" t="s">
        <v>29</v>
      </c>
      <c r="B33" s="4"/>
      <c r="C33" s="4"/>
      <c r="D33" s="17">
        <f t="shared" si="9"/>
        <v>0</v>
      </c>
      <c r="E33" s="10"/>
      <c r="F33" s="65"/>
    </row>
    <row r="34" spans="1:6" x14ac:dyDescent="0.25">
      <c r="A34" s="3" t="s">
        <v>30</v>
      </c>
      <c r="B34" s="4"/>
      <c r="C34" s="4"/>
      <c r="D34" s="17">
        <f t="shared" si="9"/>
        <v>0</v>
      </c>
      <c r="E34" s="10"/>
      <c r="F34" s="65"/>
    </row>
    <row r="35" spans="1:6" x14ac:dyDescent="0.25">
      <c r="A35" s="3" t="s">
        <v>31</v>
      </c>
      <c r="B35" s="6">
        <f t="shared" ref="B35:E35" si="10">((((B30)+(B31))+(B32))+(B33))+(B34)</f>
        <v>0</v>
      </c>
      <c r="C35" s="6">
        <f t="shared" si="10"/>
        <v>0</v>
      </c>
      <c r="D35" s="18">
        <f t="shared" si="10"/>
        <v>0</v>
      </c>
      <c r="E35" s="12">
        <f t="shared" si="10"/>
        <v>0</v>
      </c>
      <c r="F35" s="67"/>
    </row>
    <row r="36" spans="1:6" x14ac:dyDescent="0.25">
      <c r="A36" s="3" t="s">
        <v>32</v>
      </c>
      <c r="B36" s="4"/>
      <c r="C36" s="4"/>
      <c r="D36" s="16"/>
      <c r="E36" s="10"/>
      <c r="F36" s="65"/>
    </row>
    <row r="37" spans="1:6" x14ac:dyDescent="0.25">
      <c r="A37" s="3" t="s">
        <v>33</v>
      </c>
      <c r="B37" s="4"/>
      <c r="C37" s="4"/>
      <c r="D37" s="17">
        <f t="shared" ref="D37:D39" si="11">B37+C37</f>
        <v>0</v>
      </c>
      <c r="E37" s="10"/>
      <c r="F37" s="65"/>
    </row>
    <row r="38" spans="1:6" x14ac:dyDescent="0.25">
      <c r="A38" s="3" t="s">
        <v>34</v>
      </c>
      <c r="B38" s="4"/>
      <c r="C38" s="4"/>
      <c r="D38" s="17">
        <f t="shared" si="11"/>
        <v>0</v>
      </c>
      <c r="E38" s="10"/>
      <c r="F38" s="65"/>
    </row>
    <row r="39" spans="1:6" x14ac:dyDescent="0.25">
      <c r="A39" s="3" t="s">
        <v>35</v>
      </c>
      <c r="B39" s="4"/>
      <c r="C39" s="4"/>
      <c r="D39" s="17">
        <f t="shared" si="11"/>
        <v>0</v>
      </c>
      <c r="E39" s="10"/>
      <c r="F39" s="65"/>
    </row>
    <row r="40" spans="1:6" x14ac:dyDescent="0.25">
      <c r="A40" s="3" t="s">
        <v>36</v>
      </c>
      <c r="B40" s="6">
        <f t="shared" ref="B40:E40" si="12">(((B36)+(B37))+(B38))+(B39)</f>
        <v>0</v>
      </c>
      <c r="C40" s="6">
        <f t="shared" si="12"/>
        <v>0</v>
      </c>
      <c r="D40" s="18">
        <f t="shared" si="12"/>
        <v>0</v>
      </c>
      <c r="E40" s="12">
        <f t="shared" si="12"/>
        <v>0</v>
      </c>
      <c r="F40" s="67"/>
    </row>
    <row r="41" spans="1:6" x14ac:dyDescent="0.25">
      <c r="A41" s="3" t="s">
        <v>37</v>
      </c>
      <c r="B41" s="4"/>
      <c r="C41" s="4"/>
      <c r="D41" s="16"/>
      <c r="E41" s="10"/>
      <c r="F41" s="65"/>
    </row>
    <row r="42" spans="1:6" x14ac:dyDescent="0.25">
      <c r="A42" s="3" t="s">
        <v>38</v>
      </c>
      <c r="B42" s="5">
        <v>249</v>
      </c>
      <c r="C42" s="4"/>
      <c r="D42" s="17">
        <f t="shared" ref="D42:D54" si="13">B42+C42</f>
        <v>249</v>
      </c>
      <c r="E42" s="11"/>
      <c r="F42" s="65"/>
    </row>
    <row r="43" spans="1:6" x14ac:dyDescent="0.25">
      <c r="A43" s="3" t="s">
        <v>39</v>
      </c>
      <c r="B43" s="4"/>
      <c r="C43" s="4"/>
      <c r="D43" s="17">
        <f t="shared" si="13"/>
        <v>0</v>
      </c>
      <c r="E43" s="11"/>
      <c r="F43" s="65"/>
    </row>
    <row r="44" spans="1:6" x14ac:dyDescent="0.25">
      <c r="A44" s="3" t="s">
        <v>40</v>
      </c>
      <c r="B44" s="4"/>
      <c r="C44" s="4"/>
      <c r="D44" s="17">
        <f t="shared" si="13"/>
        <v>0</v>
      </c>
      <c r="E44" s="11"/>
      <c r="F44" s="65"/>
    </row>
    <row r="45" spans="1:6" x14ac:dyDescent="0.25">
      <c r="A45" s="3" t="s">
        <v>41</v>
      </c>
      <c r="B45" s="4">
        <v>2500</v>
      </c>
      <c r="C45" s="4"/>
      <c r="D45" s="17">
        <f t="shared" si="13"/>
        <v>2500</v>
      </c>
      <c r="E45" s="11"/>
      <c r="F45" s="65"/>
    </row>
    <row r="46" spans="1:6" x14ac:dyDescent="0.25">
      <c r="A46" s="3" t="s">
        <v>42</v>
      </c>
      <c r="B46" s="4"/>
      <c r="C46" s="4"/>
      <c r="D46" s="17">
        <f t="shared" si="13"/>
        <v>0</v>
      </c>
      <c r="E46" s="11"/>
      <c r="F46" s="65"/>
    </row>
    <row r="47" spans="1:6" x14ac:dyDescent="0.25">
      <c r="A47" s="3" t="s">
        <v>43</v>
      </c>
      <c r="B47" s="4"/>
      <c r="C47" s="4"/>
      <c r="D47" s="17">
        <f t="shared" si="13"/>
        <v>0</v>
      </c>
      <c r="E47" s="11"/>
      <c r="F47" s="65"/>
    </row>
    <row r="48" spans="1:6" x14ac:dyDescent="0.25">
      <c r="A48" s="3" t="s">
        <v>44</v>
      </c>
      <c r="B48" s="5"/>
      <c r="C48" s="4"/>
      <c r="D48" s="17">
        <f t="shared" si="13"/>
        <v>0</v>
      </c>
      <c r="E48" s="11"/>
      <c r="F48" s="65"/>
    </row>
    <row r="49" spans="1:6" x14ac:dyDescent="0.25">
      <c r="A49" s="3" t="s">
        <v>45</v>
      </c>
      <c r="B49" s="4"/>
      <c r="C49" s="4"/>
      <c r="D49" s="17">
        <f t="shared" si="13"/>
        <v>0</v>
      </c>
      <c r="E49" s="11"/>
      <c r="F49" s="65"/>
    </row>
    <row r="50" spans="1:6" x14ac:dyDescent="0.25">
      <c r="A50" s="3" t="s">
        <v>46</v>
      </c>
      <c r="B50" s="4"/>
      <c r="C50" s="4"/>
      <c r="D50" s="17">
        <f t="shared" si="13"/>
        <v>0</v>
      </c>
      <c r="E50" s="11"/>
      <c r="F50" s="65"/>
    </row>
    <row r="51" spans="1:6" x14ac:dyDescent="0.25">
      <c r="A51" s="3" t="s">
        <v>268</v>
      </c>
      <c r="B51" s="4"/>
      <c r="C51" s="4"/>
      <c r="D51" s="17">
        <f t="shared" si="13"/>
        <v>0</v>
      </c>
      <c r="E51" s="11">
        <f>+E80*5</f>
        <v>150</v>
      </c>
      <c r="F51" s="38" t="s">
        <v>267</v>
      </c>
    </row>
    <row r="52" spans="1:6" x14ac:dyDescent="0.25">
      <c r="A52" s="3" t="s">
        <v>48</v>
      </c>
      <c r="B52" s="4"/>
      <c r="C52" s="4">
        <v>2339.2800000000002</v>
      </c>
      <c r="D52" s="17">
        <f t="shared" si="13"/>
        <v>2339.2800000000002</v>
      </c>
      <c r="E52" s="11">
        <v>2158</v>
      </c>
      <c r="F52" s="65" t="s">
        <v>173</v>
      </c>
    </row>
    <row r="53" spans="1:6" ht="23.25" x14ac:dyDescent="0.25">
      <c r="A53" s="3" t="s">
        <v>49</v>
      </c>
      <c r="B53" s="4"/>
      <c r="C53" s="4"/>
      <c r="D53" s="17">
        <f t="shared" si="13"/>
        <v>0</v>
      </c>
      <c r="E53" s="11"/>
      <c r="F53" s="65" t="s">
        <v>338</v>
      </c>
    </row>
    <row r="54" spans="1:6" x14ac:dyDescent="0.25">
      <c r="A54" s="3" t="s">
        <v>50</v>
      </c>
      <c r="B54" s="4"/>
      <c r="C54" s="4"/>
      <c r="D54" s="17">
        <f t="shared" si="13"/>
        <v>0</v>
      </c>
      <c r="E54" s="11"/>
      <c r="F54" s="65"/>
    </row>
    <row r="55" spans="1:6" x14ac:dyDescent="0.25">
      <c r="A55" s="3" t="s">
        <v>51</v>
      </c>
      <c r="B55" s="6">
        <f t="shared" ref="B55:E55" si="14">((B52)+(B53))+(B54)</f>
        <v>0</v>
      </c>
      <c r="C55" s="6">
        <f t="shared" si="14"/>
        <v>2339.2800000000002</v>
      </c>
      <c r="D55" s="18">
        <f t="shared" si="14"/>
        <v>2339.2800000000002</v>
      </c>
      <c r="E55" s="12">
        <f t="shared" si="14"/>
        <v>2158</v>
      </c>
      <c r="F55" s="67"/>
    </row>
    <row r="56" spans="1:6" x14ac:dyDescent="0.25">
      <c r="A56" s="3" t="s">
        <v>52</v>
      </c>
      <c r="B56" s="4"/>
      <c r="C56" s="4"/>
      <c r="D56" s="17">
        <f t="shared" ref="D56:D62" si="15">B56+C56</f>
        <v>0</v>
      </c>
      <c r="E56" s="10">
        <v>350</v>
      </c>
      <c r="F56" s="65" t="s">
        <v>337</v>
      </c>
    </row>
    <row r="57" spans="1:6" x14ac:dyDescent="0.25">
      <c r="A57" s="3" t="s">
        <v>269</v>
      </c>
      <c r="B57" s="4">
        <v>302.72000000000003</v>
      </c>
      <c r="C57" s="4"/>
      <c r="D57" s="17">
        <f t="shared" si="15"/>
        <v>302.72000000000003</v>
      </c>
      <c r="E57" s="25">
        <f>15*E80</f>
        <v>450</v>
      </c>
      <c r="F57" s="38" t="s">
        <v>265</v>
      </c>
    </row>
    <row r="58" spans="1:6" x14ac:dyDescent="0.25">
      <c r="A58" s="3" t="s">
        <v>54</v>
      </c>
      <c r="B58" s="5"/>
      <c r="C58" s="4"/>
      <c r="D58" s="17">
        <f t="shared" si="15"/>
        <v>0</v>
      </c>
      <c r="E58" s="10"/>
      <c r="F58" s="65"/>
    </row>
    <row r="59" spans="1:6" ht="23.25" x14ac:dyDescent="0.25">
      <c r="A59" s="3" t="s">
        <v>55</v>
      </c>
      <c r="B59" s="4">
        <v>401.04</v>
      </c>
      <c r="C59" s="4"/>
      <c r="D59" s="17">
        <f t="shared" si="15"/>
        <v>401.04</v>
      </c>
      <c r="E59" s="10"/>
      <c r="F59" s="66" t="s">
        <v>175</v>
      </c>
    </row>
    <row r="60" spans="1:6" ht="23.25" x14ac:dyDescent="0.25">
      <c r="A60" s="3" t="s">
        <v>56</v>
      </c>
      <c r="B60" s="4">
        <v>2206.3200000000002</v>
      </c>
      <c r="C60" s="4"/>
      <c r="D60" s="17">
        <f t="shared" si="15"/>
        <v>2206.3200000000002</v>
      </c>
      <c r="E60" s="10"/>
      <c r="F60" s="66" t="s">
        <v>175</v>
      </c>
    </row>
    <row r="61" spans="1:6" x14ac:dyDescent="0.25">
      <c r="A61" s="3" t="s">
        <v>57</v>
      </c>
      <c r="B61" s="5">
        <v>5138.6000000000004</v>
      </c>
      <c r="C61" s="4"/>
      <c r="D61" s="17">
        <f t="shared" si="15"/>
        <v>5138.6000000000004</v>
      </c>
      <c r="E61" s="10">
        <v>9000</v>
      </c>
      <c r="F61" s="66" t="s">
        <v>174</v>
      </c>
    </row>
    <row r="62" spans="1:6" x14ac:dyDescent="0.25">
      <c r="A62" s="3" t="s">
        <v>58</v>
      </c>
      <c r="B62" s="4">
        <v>1200</v>
      </c>
      <c r="C62" s="4"/>
      <c r="D62" s="17">
        <f t="shared" si="15"/>
        <v>1200</v>
      </c>
      <c r="E62" s="10">
        <v>1850</v>
      </c>
      <c r="F62" s="65" t="s">
        <v>375</v>
      </c>
    </row>
    <row r="63" spans="1:6" x14ac:dyDescent="0.25">
      <c r="A63" s="3" t="s">
        <v>59</v>
      </c>
      <c r="B63" s="6">
        <f t="shared" ref="B63:C63" si="16">((((((((((((((((((B41)+(B42))+(B43))+(B44))+(B45))+(B46))+(B47))+(B48))+(B49))+(B50))+(B51))+(B55))+(B56))+(B57))+(B58))+(B59))+(B60))+(B61))+(B62)</f>
        <v>11997.68</v>
      </c>
      <c r="C63" s="6">
        <f t="shared" si="16"/>
        <v>2339.2800000000002</v>
      </c>
      <c r="D63" s="18">
        <f>((((((((((((((((((D41)+(D42))+(D43))+(D44))+(D45))+(D46))+(D47))+(D48))+(D49))+(D50))+(D51))+(D55))+(D56))+(D57))+(D58))+(D59))+(D60))+(D61))+(D62)</f>
        <v>14336.960000000001</v>
      </c>
      <c r="E63" s="12">
        <f t="shared" ref="E63" si="17">((((((((((((((((((E41)+(E42))+(E43))+(E44))+(E45))+(E46))+(E47))+(E48))+(E49))+(E50))+(E51))+(E55))+(E56))+(E57))+(E58))+(E59))+(E60))+(E61))+(E62)</f>
        <v>13958</v>
      </c>
      <c r="F63" s="67"/>
    </row>
    <row r="64" spans="1:6" x14ac:dyDescent="0.25">
      <c r="A64" s="3" t="s">
        <v>60</v>
      </c>
      <c r="B64" s="6">
        <f t="shared" ref="B64:E64" si="18">((B35)+(B40))+(B63)</f>
        <v>11997.68</v>
      </c>
      <c r="C64" s="6">
        <f t="shared" si="18"/>
        <v>2339.2800000000002</v>
      </c>
      <c r="D64" s="18">
        <f t="shared" si="18"/>
        <v>14336.960000000001</v>
      </c>
      <c r="E64" s="12">
        <f t="shared" si="18"/>
        <v>13958</v>
      </c>
      <c r="F64" s="67"/>
    </row>
    <row r="65" spans="1:6" x14ac:dyDescent="0.25">
      <c r="A65" s="3" t="s">
        <v>61</v>
      </c>
      <c r="B65" s="6">
        <f>(B28)-(B64)</f>
        <v>-9225.380000000001</v>
      </c>
      <c r="C65" s="6">
        <f t="shared" ref="C65:E65" si="19">(C28)-(C64)</f>
        <v>-2339.2800000000002</v>
      </c>
      <c r="D65" s="18">
        <f t="shared" si="19"/>
        <v>-14156.960000000001</v>
      </c>
      <c r="E65" s="12">
        <f t="shared" si="19"/>
        <v>-10858</v>
      </c>
      <c r="F65" s="67"/>
    </row>
    <row r="66" spans="1:6" x14ac:dyDescent="0.25">
      <c r="A66" s="3" t="s">
        <v>62</v>
      </c>
      <c r="B66" s="4"/>
      <c r="C66" s="4"/>
      <c r="D66" s="17">
        <f t="shared" ref="D66:D69" si="20">B66+C66</f>
        <v>0</v>
      </c>
      <c r="E66" s="10"/>
      <c r="F66" s="65"/>
    </row>
    <row r="67" spans="1:6" x14ac:dyDescent="0.25">
      <c r="A67" s="3" t="s">
        <v>63</v>
      </c>
      <c r="B67" s="4"/>
      <c r="C67" s="4"/>
      <c r="D67" s="17">
        <f t="shared" si="20"/>
        <v>0</v>
      </c>
      <c r="E67" s="10"/>
      <c r="F67" s="65"/>
    </row>
    <row r="68" spans="1:6" ht="23.25" x14ac:dyDescent="0.25">
      <c r="A68" s="3" t="s">
        <v>64</v>
      </c>
      <c r="B68" s="4"/>
      <c r="C68" s="4"/>
      <c r="D68" s="17">
        <f t="shared" si="20"/>
        <v>0</v>
      </c>
      <c r="E68" s="10">
        <f>+E59+E60</f>
        <v>0</v>
      </c>
      <c r="F68" s="66" t="s">
        <v>175</v>
      </c>
    </row>
    <row r="69" spans="1:6" x14ac:dyDescent="0.25">
      <c r="A69" s="3" t="s">
        <v>65</v>
      </c>
      <c r="B69" s="4">
        <v>9628</v>
      </c>
      <c r="C69" s="5">
        <f>3600-3600</f>
        <v>0</v>
      </c>
      <c r="D69" s="17">
        <f t="shared" si="20"/>
        <v>9628</v>
      </c>
      <c r="E69" s="10">
        <v>9000</v>
      </c>
      <c r="F69" s="66" t="s">
        <v>176</v>
      </c>
    </row>
    <row r="70" spans="1:6" x14ac:dyDescent="0.25">
      <c r="A70" s="3" t="s">
        <v>66</v>
      </c>
      <c r="B70" s="6">
        <f t="shared" ref="B70:E70" si="21">(B68)+(B69)</f>
        <v>9628</v>
      </c>
      <c r="C70" s="6">
        <f t="shared" si="21"/>
        <v>0</v>
      </c>
      <c r="D70" s="18">
        <f t="shared" si="21"/>
        <v>9628</v>
      </c>
      <c r="E70" s="12">
        <f t="shared" si="21"/>
        <v>9000</v>
      </c>
      <c r="F70" s="67"/>
    </row>
    <row r="71" spans="1:6" x14ac:dyDescent="0.25">
      <c r="A71" s="3" t="s">
        <v>67</v>
      </c>
      <c r="B71" s="6">
        <f t="shared" ref="B71:E71" si="22">(B67)+(B70)</f>
        <v>9628</v>
      </c>
      <c r="C71" s="6">
        <f t="shared" si="22"/>
        <v>0</v>
      </c>
      <c r="D71" s="18">
        <f t="shared" si="22"/>
        <v>9628</v>
      </c>
      <c r="E71" s="12">
        <f t="shared" si="22"/>
        <v>9000</v>
      </c>
      <c r="F71" s="67"/>
    </row>
    <row r="72" spans="1:6" x14ac:dyDescent="0.25">
      <c r="A72" s="3" t="s">
        <v>68</v>
      </c>
      <c r="B72" s="6">
        <f t="shared" ref="B72:E72" si="23">(B71)-(0)</f>
        <v>9628</v>
      </c>
      <c r="C72" s="6">
        <f t="shared" si="23"/>
        <v>0</v>
      </c>
      <c r="D72" s="18">
        <f t="shared" si="23"/>
        <v>9628</v>
      </c>
      <c r="E72" s="12">
        <f t="shared" si="23"/>
        <v>9000</v>
      </c>
      <c r="F72" s="67"/>
    </row>
    <row r="73" spans="1:6" x14ac:dyDescent="0.25">
      <c r="A73" s="3" t="s">
        <v>69</v>
      </c>
      <c r="B73" s="7">
        <f t="shared" ref="B73:C73" si="24">(B65)+(B72)</f>
        <v>402.61999999999898</v>
      </c>
      <c r="C73" s="7">
        <f t="shared" si="24"/>
        <v>-2339.2800000000002</v>
      </c>
      <c r="D73" s="19">
        <f>(D65)+(D72)</f>
        <v>-4528.9600000000009</v>
      </c>
      <c r="E73" s="13">
        <f t="shared" ref="E73" si="25">(E65)+(E72)</f>
        <v>-1858</v>
      </c>
      <c r="F73" s="68"/>
    </row>
    <row r="74" spans="1:6" x14ac:dyDescent="0.25">
      <c r="A74" s="3"/>
      <c r="B74" s="4"/>
      <c r="C74" s="4"/>
      <c r="D74" s="16"/>
      <c r="E74" s="10"/>
      <c r="F74" s="65"/>
    </row>
    <row r="75" spans="1:6" ht="23.25" x14ac:dyDescent="0.25">
      <c r="A75" s="3" t="s">
        <v>336</v>
      </c>
      <c r="D75" s="17"/>
      <c r="E75" s="11">
        <v>5385.01</v>
      </c>
    </row>
    <row r="77" spans="1:6" x14ac:dyDescent="0.25">
      <c r="A77" s="28" t="s">
        <v>127</v>
      </c>
      <c r="B77" s="3"/>
      <c r="C77" s="3"/>
    </row>
    <row r="78" spans="1:6" x14ac:dyDescent="0.25">
      <c r="A78" s="3" t="s">
        <v>125</v>
      </c>
      <c r="B78" s="3"/>
      <c r="C78" s="3"/>
      <c r="E78" s="26">
        <v>15</v>
      </c>
    </row>
    <row r="79" spans="1:6" x14ac:dyDescent="0.25">
      <c r="A79" s="3" t="s">
        <v>126</v>
      </c>
      <c r="B79" s="3"/>
      <c r="C79" s="3"/>
      <c r="E79" s="27">
        <v>15</v>
      </c>
    </row>
    <row r="80" spans="1:6" x14ac:dyDescent="0.25">
      <c r="A80" s="3" t="s">
        <v>92</v>
      </c>
      <c r="B80" s="3"/>
      <c r="C80" s="3"/>
      <c r="E80" s="26">
        <f>E78+E79</f>
        <v>30</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75" t="s">
        <v>177</v>
      </c>
      <c r="B87" s="57" t="s">
        <v>178</v>
      </c>
      <c r="C87" s="58">
        <v>44276</v>
      </c>
      <c r="D87" s="59">
        <v>2400</v>
      </c>
      <c r="E87" s="76" t="s">
        <v>179</v>
      </c>
    </row>
    <row r="88" spans="1:5" x14ac:dyDescent="0.25">
      <c r="A88" s="75" t="s">
        <v>180</v>
      </c>
      <c r="B88" s="69" t="s">
        <v>178</v>
      </c>
      <c r="C88" s="77">
        <v>44365</v>
      </c>
      <c r="D88" s="70">
        <v>3600</v>
      </c>
      <c r="E88" s="71" t="s">
        <v>179</v>
      </c>
    </row>
    <row r="89" spans="1:5" x14ac:dyDescent="0.25">
      <c r="A89" s="75" t="s">
        <v>181</v>
      </c>
      <c r="B89" s="57" t="s">
        <v>178</v>
      </c>
      <c r="C89" s="77">
        <v>44362</v>
      </c>
      <c r="D89" s="70">
        <v>2800</v>
      </c>
      <c r="E89" s="71" t="s">
        <v>179</v>
      </c>
    </row>
    <row r="90" spans="1:5" x14ac:dyDescent="0.25">
      <c r="A90" s="75" t="s">
        <v>182</v>
      </c>
      <c r="B90" s="57" t="s">
        <v>183</v>
      </c>
      <c r="C90" s="57" t="s">
        <v>184</v>
      </c>
      <c r="D90" s="78" t="s">
        <v>185</v>
      </c>
      <c r="E90" s="73"/>
    </row>
    <row r="91" spans="1:5" ht="23.25" x14ac:dyDescent="0.25">
      <c r="A91" s="75" t="s">
        <v>186</v>
      </c>
      <c r="B91" s="57" t="s">
        <v>183</v>
      </c>
      <c r="C91" s="57" t="s">
        <v>184</v>
      </c>
      <c r="D91" s="78" t="s">
        <v>187</v>
      </c>
      <c r="E91" s="73"/>
    </row>
  </sheetData>
  <mergeCells count="1">
    <mergeCell ref="B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61EE-79EC-4EFC-B291-26890D4A2D81}">
  <sheetPr>
    <tabColor rgb="FF92D050"/>
  </sheetPr>
  <dimension ref="A1:F89"/>
  <sheetViews>
    <sheetView topLeftCell="A58" workbookViewId="0">
      <selection activeCell="B75" sqref="B75"/>
    </sheetView>
  </sheetViews>
  <sheetFormatPr defaultRowHeight="15" x14ac:dyDescent="0.25"/>
  <cols>
    <col min="1" max="1" width="31.7109375" customWidth="1"/>
    <col min="2" max="2" width="9.7109375" customWidth="1"/>
    <col min="3" max="3" width="12.42578125"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36.6" customHeight="1" x14ac:dyDescent="0.25">
      <c r="A2" s="1"/>
      <c r="B2" s="2" t="s">
        <v>78</v>
      </c>
      <c r="C2" s="2" t="s">
        <v>79</v>
      </c>
      <c r="D2" s="15" t="s">
        <v>92</v>
      </c>
      <c r="E2" s="24" t="s">
        <v>76</v>
      </c>
      <c r="F2" s="24" t="s">
        <v>93</v>
      </c>
    </row>
    <row r="3" spans="1:6" x14ac:dyDescent="0.25">
      <c r="A3" s="3" t="s">
        <v>0</v>
      </c>
      <c r="B3" s="4"/>
      <c r="C3" s="4"/>
      <c r="D3" s="16"/>
      <c r="E3" s="10"/>
      <c r="F3" s="10"/>
    </row>
    <row r="4" spans="1:6" x14ac:dyDescent="0.25">
      <c r="A4" s="3" t="s">
        <v>1</v>
      </c>
      <c r="B4" s="5">
        <v>40</v>
      </c>
      <c r="C4" s="4"/>
      <c r="D4" s="17">
        <f>B4+C4</f>
        <v>40</v>
      </c>
      <c r="E4" s="10">
        <v>500</v>
      </c>
      <c r="F4" s="10"/>
    </row>
    <row r="5" spans="1:6" x14ac:dyDescent="0.25">
      <c r="A5" s="3" t="s">
        <v>2</v>
      </c>
      <c r="B5" s="4"/>
      <c r="C5" s="4"/>
      <c r="D5" s="17">
        <f>B5+C5</f>
        <v>0</v>
      </c>
      <c r="E5" s="10"/>
      <c r="F5" s="10"/>
    </row>
    <row r="6" spans="1:6" x14ac:dyDescent="0.25">
      <c r="A6" s="3" t="s">
        <v>3</v>
      </c>
      <c r="B6" s="6">
        <f t="shared" ref="B6:D6" si="0">(B4)+(B5)</f>
        <v>40</v>
      </c>
      <c r="C6" s="6">
        <f t="shared" si="0"/>
        <v>0</v>
      </c>
      <c r="D6" s="18">
        <f t="shared" si="0"/>
        <v>40</v>
      </c>
      <c r="E6" s="12">
        <f t="shared" ref="E6" si="1">(E4)+(E5)</f>
        <v>500</v>
      </c>
      <c r="F6" s="12"/>
    </row>
    <row r="7" spans="1:6" x14ac:dyDescent="0.25">
      <c r="A7" s="3" t="s">
        <v>4</v>
      </c>
      <c r="B7" s="4"/>
      <c r="C7" s="4"/>
      <c r="D7" s="16"/>
      <c r="E7" s="10"/>
      <c r="F7" s="10"/>
    </row>
    <row r="8" spans="1:6" x14ac:dyDescent="0.25">
      <c r="A8" s="3" t="s">
        <v>5</v>
      </c>
      <c r="B8" s="4"/>
      <c r="C8" s="4"/>
      <c r="D8" s="17">
        <f t="shared" ref="D8:D18" si="2">B8+C8</f>
        <v>0</v>
      </c>
      <c r="E8" s="10"/>
      <c r="F8" s="10"/>
    </row>
    <row r="9" spans="1:6" x14ac:dyDescent="0.25">
      <c r="A9" s="3" t="s">
        <v>6</v>
      </c>
      <c r="B9" s="5">
        <v>4119.59</v>
      </c>
      <c r="C9" s="4"/>
      <c r="D9" s="17">
        <f t="shared" si="2"/>
        <v>4119.59</v>
      </c>
      <c r="E9" s="10">
        <v>6000</v>
      </c>
      <c r="F9" s="25" t="s">
        <v>258</v>
      </c>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4"/>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D19" si="3">(B17)+(B18)</f>
        <v>0</v>
      </c>
      <c r="C19" s="6">
        <f t="shared" si="3"/>
        <v>0</v>
      </c>
      <c r="D19" s="18">
        <f t="shared" si="3"/>
        <v>0</v>
      </c>
      <c r="E19" s="12">
        <f t="shared" ref="E19" si="4">(E17)+(E18)</f>
        <v>0</v>
      </c>
      <c r="F19" s="12"/>
    </row>
    <row r="20" spans="1:6" x14ac:dyDescent="0.25">
      <c r="A20" s="3" t="s">
        <v>17</v>
      </c>
      <c r="B20" s="4"/>
      <c r="C20" s="4"/>
      <c r="D20" s="16"/>
      <c r="E20" s="10"/>
      <c r="F20" s="10"/>
    </row>
    <row r="21" spans="1:6" x14ac:dyDescent="0.25">
      <c r="A21" s="3" t="s">
        <v>18</v>
      </c>
      <c r="B21" s="6">
        <f t="shared" ref="B21:D21" si="5">(((((((((((B7)+(B8))+(B9))+(B10))+(B11))+(B12))+(B13))+(B14))+(B15))+(B16))+(B19))+(B20)</f>
        <v>4119.59</v>
      </c>
      <c r="C21" s="6">
        <f t="shared" si="5"/>
        <v>0</v>
      </c>
      <c r="D21" s="18">
        <f t="shared" si="5"/>
        <v>4119.59</v>
      </c>
      <c r="E21" s="12">
        <f t="shared" ref="E21" si="6">(((((((((((E7)+(E8))+(E9))+(E10))+(E11))+(E12))+(E13))+(E14))+(E15))+(E16))+(E19))+(E20)</f>
        <v>6000</v>
      </c>
      <c r="F21" s="12"/>
    </row>
    <row r="22" spans="1:6" x14ac:dyDescent="0.25">
      <c r="A22" s="3" t="s">
        <v>19</v>
      </c>
      <c r="B22" s="4"/>
      <c r="C22" s="5">
        <v>0</v>
      </c>
      <c r="D22" s="17">
        <f t="shared" ref="D22:D25" si="7">B22+C22</f>
        <v>0</v>
      </c>
      <c r="E22" s="11">
        <v>0</v>
      </c>
      <c r="F22" s="11"/>
    </row>
    <row r="23" spans="1:6" x14ac:dyDescent="0.25">
      <c r="A23" s="3" t="s">
        <v>20</v>
      </c>
      <c r="B23" s="4"/>
      <c r="C23" s="4"/>
      <c r="D23" s="17">
        <f t="shared" si="7"/>
        <v>0</v>
      </c>
      <c r="E23" s="10"/>
      <c r="F23" s="10"/>
    </row>
    <row r="24" spans="1:6" x14ac:dyDescent="0.25">
      <c r="A24" s="3" t="s">
        <v>21</v>
      </c>
      <c r="B24" s="5"/>
      <c r="C24" s="4"/>
      <c r="D24" s="17">
        <f t="shared" si="7"/>
        <v>0</v>
      </c>
      <c r="E24" s="10">
        <v>9000</v>
      </c>
      <c r="F24" s="10"/>
    </row>
    <row r="25" spans="1:6" x14ac:dyDescent="0.25">
      <c r="A25" s="3" t="s">
        <v>6</v>
      </c>
      <c r="B25" s="5">
        <v>8500</v>
      </c>
      <c r="C25" s="4"/>
      <c r="D25" s="17">
        <f t="shared" si="7"/>
        <v>8500</v>
      </c>
      <c r="E25" s="10"/>
      <c r="F25" s="10"/>
    </row>
    <row r="26" spans="1:6" x14ac:dyDescent="0.25">
      <c r="A26" s="3" t="s">
        <v>22</v>
      </c>
      <c r="B26" s="6">
        <f t="shared" ref="B26:D26" si="8">(B24)+(B25)</f>
        <v>8500</v>
      </c>
      <c r="C26" s="6">
        <f t="shared" si="8"/>
        <v>0</v>
      </c>
      <c r="D26" s="18">
        <f t="shared" si="8"/>
        <v>8500</v>
      </c>
      <c r="E26" s="12">
        <f t="shared" ref="E26" si="9">(E24)+(E25)</f>
        <v>9000</v>
      </c>
      <c r="F26" s="12"/>
    </row>
    <row r="27" spans="1:6" x14ac:dyDescent="0.25">
      <c r="A27" s="3" t="s">
        <v>23</v>
      </c>
      <c r="B27" s="6">
        <f t="shared" ref="B27:C27" si="10">((((B6)+(B21))+(B22))+(B23))+(B26)</f>
        <v>12659.59</v>
      </c>
      <c r="C27" s="6">
        <f t="shared" si="10"/>
        <v>0</v>
      </c>
      <c r="D27" s="18">
        <f>((((D6)+(D21))+(D22))+(D23))+(D26)</f>
        <v>12659.59</v>
      </c>
      <c r="E27" s="12">
        <f t="shared" ref="E27" si="11">((((E6)+(E21))+(E22))+(E23))+(E26)</f>
        <v>15500</v>
      </c>
      <c r="F27" s="12"/>
    </row>
    <row r="28" spans="1:6" x14ac:dyDescent="0.25">
      <c r="A28" s="3" t="s">
        <v>24</v>
      </c>
      <c r="B28" s="6">
        <f t="shared" ref="B28:D28" si="12">(B27)-(0)</f>
        <v>12659.59</v>
      </c>
      <c r="C28" s="6">
        <f t="shared" si="12"/>
        <v>0</v>
      </c>
      <c r="D28" s="18">
        <f t="shared" si="12"/>
        <v>12659.59</v>
      </c>
      <c r="E28" s="12">
        <f t="shared" ref="E28" si="13">(E27)-(0)</f>
        <v>15500</v>
      </c>
      <c r="F28" s="12"/>
    </row>
    <row r="29" spans="1:6" x14ac:dyDescent="0.25">
      <c r="A29" s="3" t="s">
        <v>25</v>
      </c>
      <c r="B29" s="4"/>
      <c r="C29" s="4"/>
      <c r="D29" s="17">
        <f t="shared" ref="D29:D34" si="14">B29+C29</f>
        <v>0</v>
      </c>
      <c r="E29" s="10"/>
      <c r="F29" s="10"/>
    </row>
    <row r="30" spans="1:6" x14ac:dyDescent="0.25">
      <c r="A30" s="3" t="s">
        <v>26</v>
      </c>
      <c r="B30" s="4"/>
      <c r="C30" s="4"/>
      <c r="D30" s="17">
        <f t="shared" si="14"/>
        <v>0</v>
      </c>
      <c r="E30" s="10"/>
      <c r="F30" s="10"/>
    </row>
    <row r="31" spans="1:6" x14ac:dyDescent="0.25">
      <c r="A31" s="3" t="s">
        <v>27</v>
      </c>
      <c r="B31" s="4"/>
      <c r="C31" s="4"/>
      <c r="D31" s="17">
        <f t="shared" si="14"/>
        <v>0</v>
      </c>
      <c r="E31" s="10"/>
      <c r="F31" s="10"/>
    </row>
    <row r="32" spans="1:6" x14ac:dyDescent="0.25">
      <c r="A32" s="3" t="s">
        <v>28</v>
      </c>
      <c r="B32" s="4"/>
      <c r="C32" s="4"/>
      <c r="D32" s="17">
        <f t="shared" si="14"/>
        <v>0</v>
      </c>
      <c r="E32" s="10"/>
      <c r="F32" s="10"/>
    </row>
    <row r="33" spans="1:6" x14ac:dyDescent="0.25">
      <c r="A33" s="3" t="s">
        <v>29</v>
      </c>
      <c r="B33" s="4"/>
      <c r="C33" s="4"/>
      <c r="D33" s="17">
        <f t="shared" si="14"/>
        <v>0</v>
      </c>
      <c r="E33" s="10"/>
      <c r="F33" s="10"/>
    </row>
    <row r="34" spans="1:6" x14ac:dyDescent="0.25">
      <c r="A34" s="3" t="s">
        <v>30</v>
      </c>
      <c r="B34" s="5">
        <v>0</v>
      </c>
      <c r="C34" s="4"/>
      <c r="D34" s="17">
        <f t="shared" si="14"/>
        <v>0</v>
      </c>
      <c r="E34" s="10"/>
      <c r="F34" s="10"/>
    </row>
    <row r="35" spans="1:6" x14ac:dyDescent="0.25">
      <c r="A35" s="3" t="s">
        <v>31</v>
      </c>
      <c r="B35" s="6">
        <f t="shared" ref="B35:D35" si="15">((((B30)+(B31))+(B32))+(B33))+(B34)</f>
        <v>0</v>
      </c>
      <c r="C35" s="6">
        <f t="shared" si="15"/>
        <v>0</v>
      </c>
      <c r="D35" s="18">
        <f t="shared" si="15"/>
        <v>0</v>
      </c>
      <c r="E35" s="12">
        <f t="shared" ref="E35" si="16">((((E30)+(E31))+(E32))+(E33))+(E34)</f>
        <v>0</v>
      </c>
      <c r="F35" s="12"/>
    </row>
    <row r="36" spans="1:6" x14ac:dyDescent="0.25">
      <c r="A36" s="3" t="s">
        <v>32</v>
      </c>
      <c r="B36" s="4"/>
      <c r="C36" s="4"/>
      <c r="D36" s="16"/>
      <c r="E36" s="10"/>
      <c r="F36" s="25"/>
    </row>
    <row r="37" spans="1:6" x14ac:dyDescent="0.25">
      <c r="A37" s="3" t="s">
        <v>33</v>
      </c>
      <c r="B37" s="4"/>
      <c r="C37" s="4"/>
      <c r="D37" s="17">
        <f t="shared" ref="D37:D40" si="17">B37+C37</f>
        <v>0</v>
      </c>
      <c r="E37" s="10"/>
      <c r="F37" s="10"/>
    </row>
    <row r="38" spans="1:6" s="119" customFormat="1" x14ac:dyDescent="0.25">
      <c r="A38" s="3" t="s">
        <v>309</v>
      </c>
      <c r="B38" s="4">
        <v>340.25</v>
      </c>
      <c r="C38" s="4"/>
      <c r="D38" s="17">
        <f t="shared" si="17"/>
        <v>340.25</v>
      </c>
      <c r="E38" s="10">
        <v>350</v>
      </c>
      <c r="F38" s="10"/>
    </row>
    <row r="39" spans="1:6" x14ac:dyDescent="0.25">
      <c r="A39" s="3" t="s">
        <v>34</v>
      </c>
      <c r="B39" s="4"/>
      <c r="C39" s="4"/>
      <c r="D39" s="17">
        <f t="shared" si="17"/>
        <v>0</v>
      </c>
      <c r="E39" s="10"/>
      <c r="F39" s="10"/>
    </row>
    <row r="40" spans="1:6" x14ac:dyDescent="0.25">
      <c r="A40" s="3" t="s">
        <v>35</v>
      </c>
      <c r="B40" s="4"/>
      <c r="C40" s="4"/>
      <c r="D40" s="17">
        <f t="shared" si="17"/>
        <v>0</v>
      </c>
      <c r="E40" s="10"/>
      <c r="F40" s="10"/>
    </row>
    <row r="41" spans="1:6" x14ac:dyDescent="0.25">
      <c r="A41" s="3" t="s">
        <v>36</v>
      </c>
      <c r="B41" s="6">
        <f>(((B36)+(B37))+(B39))+(B40)+B38</f>
        <v>340.25</v>
      </c>
      <c r="C41" s="6">
        <f>(((C36)+(C37))+(C39))+(C40)+C38</f>
        <v>0</v>
      </c>
      <c r="D41" s="6">
        <f>(((D36)+(D37))+(D39))+(D40)+D38</f>
        <v>340.25</v>
      </c>
      <c r="E41" s="12">
        <f>(((E36)+(E37))+(E39))+(E40)+E38</f>
        <v>350</v>
      </c>
      <c r="F41" s="12"/>
    </row>
    <row r="42" spans="1:6" x14ac:dyDescent="0.25">
      <c r="A42" s="3" t="s">
        <v>37</v>
      </c>
      <c r="B42" s="4"/>
      <c r="C42" s="4"/>
      <c r="D42" s="16"/>
      <c r="E42" s="10"/>
      <c r="F42" s="10"/>
    </row>
    <row r="43" spans="1:6" x14ac:dyDescent="0.25">
      <c r="A43" s="3" t="s">
        <v>38</v>
      </c>
      <c r="B43" s="4"/>
      <c r="C43" s="4"/>
      <c r="D43" s="17">
        <f t="shared" ref="D43:D55" si="18">B43+C43</f>
        <v>0</v>
      </c>
      <c r="E43" s="11"/>
      <c r="F43" s="11"/>
    </row>
    <row r="44" spans="1:6" x14ac:dyDescent="0.25">
      <c r="A44" s="3" t="s">
        <v>39</v>
      </c>
      <c r="B44" s="4"/>
      <c r="C44" s="4"/>
      <c r="D44" s="17">
        <f t="shared" si="18"/>
        <v>0</v>
      </c>
      <c r="E44" s="10"/>
      <c r="F44" s="10"/>
    </row>
    <row r="45" spans="1:6" x14ac:dyDescent="0.25">
      <c r="A45" s="3" t="s">
        <v>40</v>
      </c>
      <c r="B45" s="4"/>
      <c r="C45" s="4"/>
      <c r="D45" s="17">
        <f t="shared" si="18"/>
        <v>0</v>
      </c>
      <c r="E45" s="10">
        <v>1900</v>
      </c>
      <c r="F45" s="25" t="s">
        <v>260</v>
      </c>
    </row>
    <row r="46" spans="1:6" x14ac:dyDescent="0.25">
      <c r="A46" s="3" t="s">
        <v>41</v>
      </c>
      <c r="B46" s="4"/>
      <c r="C46" s="4"/>
      <c r="D46" s="17">
        <f t="shared" si="18"/>
        <v>0</v>
      </c>
      <c r="E46" s="10"/>
      <c r="F46" s="10"/>
    </row>
    <row r="47" spans="1:6" x14ac:dyDescent="0.25">
      <c r="A47" s="3" t="s">
        <v>42</v>
      </c>
      <c r="B47" s="4"/>
      <c r="C47" s="4"/>
      <c r="D47" s="17">
        <f t="shared" si="18"/>
        <v>0</v>
      </c>
      <c r="E47" s="11"/>
      <c r="F47" s="11"/>
    </row>
    <row r="48" spans="1:6" x14ac:dyDescent="0.25">
      <c r="A48" s="3" t="s">
        <v>43</v>
      </c>
      <c r="B48" s="4"/>
      <c r="C48" s="4"/>
      <c r="D48" s="17">
        <f t="shared" si="18"/>
        <v>0</v>
      </c>
      <c r="E48" s="10"/>
      <c r="F48" s="10"/>
    </row>
    <row r="49" spans="1:6" x14ac:dyDescent="0.25">
      <c r="A49" s="3" t="s">
        <v>44</v>
      </c>
      <c r="B49" s="4">
        <v>6550</v>
      </c>
      <c r="C49" s="4"/>
      <c r="D49" s="17">
        <f t="shared" si="18"/>
        <v>6550</v>
      </c>
      <c r="E49" s="10">
        <v>7500</v>
      </c>
      <c r="F49" s="10"/>
    </row>
    <row r="50" spans="1:6" x14ac:dyDescent="0.25">
      <c r="A50" s="3" t="s">
        <v>45</v>
      </c>
      <c r="B50" s="4"/>
      <c r="C50" s="4"/>
      <c r="D50" s="17">
        <f t="shared" si="18"/>
        <v>0</v>
      </c>
      <c r="E50" s="10"/>
      <c r="F50" s="10"/>
    </row>
    <row r="51" spans="1:6" x14ac:dyDescent="0.25">
      <c r="A51" s="3" t="s">
        <v>46</v>
      </c>
      <c r="B51" s="4"/>
      <c r="C51" s="4"/>
      <c r="D51" s="17">
        <f t="shared" si="18"/>
        <v>0</v>
      </c>
      <c r="E51" s="10"/>
      <c r="F51" s="10"/>
    </row>
    <row r="52" spans="1:6" x14ac:dyDescent="0.25">
      <c r="A52" s="3" t="s">
        <v>268</v>
      </c>
      <c r="B52" s="4"/>
      <c r="C52" s="4"/>
      <c r="D52" s="17">
        <f t="shared" si="18"/>
        <v>0</v>
      </c>
      <c r="E52" s="10">
        <f>5*E81</f>
        <v>265</v>
      </c>
      <c r="F52" s="10" t="s">
        <v>267</v>
      </c>
    </row>
    <row r="53" spans="1:6" x14ac:dyDescent="0.25">
      <c r="A53" s="3" t="s">
        <v>48</v>
      </c>
      <c r="B53" s="4"/>
      <c r="C53" s="4"/>
      <c r="D53" s="17">
        <f t="shared" si="18"/>
        <v>0</v>
      </c>
      <c r="E53" s="10"/>
      <c r="F53" s="10"/>
    </row>
    <row r="54" spans="1:6" x14ac:dyDescent="0.25">
      <c r="A54" s="3" t="s">
        <v>49</v>
      </c>
      <c r="B54" s="5">
        <v>0</v>
      </c>
      <c r="C54" s="4"/>
      <c r="D54" s="17">
        <f t="shared" si="18"/>
        <v>0</v>
      </c>
      <c r="E54" s="10"/>
      <c r="F54" s="10"/>
    </row>
    <row r="55" spans="1:6" x14ac:dyDescent="0.25">
      <c r="A55" s="3" t="s">
        <v>50</v>
      </c>
      <c r="B55" s="5">
        <v>3900</v>
      </c>
      <c r="C55" s="4"/>
      <c r="D55" s="17">
        <f t="shared" si="18"/>
        <v>3900</v>
      </c>
      <c r="E55" s="10">
        <v>4000</v>
      </c>
      <c r="F55" s="25" t="s">
        <v>261</v>
      </c>
    </row>
    <row r="56" spans="1:6" x14ac:dyDescent="0.25">
      <c r="A56" s="3" t="s">
        <v>51</v>
      </c>
      <c r="B56" s="6">
        <f t="shared" ref="B56:D56" si="19">((B53)+(B54))+(B55)</f>
        <v>3900</v>
      </c>
      <c r="C56" s="6">
        <f t="shared" si="19"/>
        <v>0</v>
      </c>
      <c r="D56" s="18">
        <f t="shared" si="19"/>
        <v>3900</v>
      </c>
      <c r="E56" s="12">
        <f t="shared" ref="E56" si="20">((E53)+(E54))+(E55)</f>
        <v>4000</v>
      </c>
      <c r="F56" s="12"/>
    </row>
    <row r="57" spans="1:6" x14ac:dyDescent="0.25">
      <c r="A57" s="3" t="s">
        <v>52</v>
      </c>
      <c r="B57" s="4"/>
      <c r="C57" s="4"/>
      <c r="D57" s="17">
        <f t="shared" ref="D57:D63" si="21">B57+C57</f>
        <v>0</v>
      </c>
      <c r="E57" s="10"/>
      <c r="F57" s="10"/>
    </row>
    <row r="58" spans="1:6" x14ac:dyDescent="0.25">
      <c r="A58" s="3" t="s">
        <v>269</v>
      </c>
      <c r="B58" s="5">
        <v>0</v>
      </c>
      <c r="C58" s="4"/>
      <c r="D58" s="17">
        <f t="shared" si="21"/>
        <v>0</v>
      </c>
      <c r="E58" s="25">
        <f>15*E81</f>
        <v>795</v>
      </c>
      <c r="F58" s="10" t="s">
        <v>265</v>
      </c>
    </row>
    <row r="59" spans="1:6" x14ac:dyDescent="0.25">
      <c r="A59" s="3" t="s">
        <v>54</v>
      </c>
      <c r="B59" s="4"/>
      <c r="C59" s="4"/>
      <c r="D59" s="17">
        <f t="shared" si="21"/>
        <v>0</v>
      </c>
      <c r="E59" s="10"/>
      <c r="F59" s="10"/>
    </row>
    <row r="60" spans="1:6" x14ac:dyDescent="0.25">
      <c r="A60" s="3" t="s">
        <v>55</v>
      </c>
      <c r="B60" s="4"/>
      <c r="C60" s="4"/>
      <c r="D60" s="17">
        <f t="shared" si="21"/>
        <v>0</v>
      </c>
      <c r="E60" s="10"/>
      <c r="F60" s="10"/>
    </row>
    <row r="61" spans="1:6" x14ac:dyDescent="0.25">
      <c r="A61" s="3" t="s">
        <v>56</v>
      </c>
      <c r="B61" s="4"/>
      <c r="C61" s="4"/>
      <c r="D61" s="17">
        <f t="shared" si="21"/>
        <v>0</v>
      </c>
      <c r="E61" s="10"/>
      <c r="F61" s="10"/>
    </row>
    <row r="62" spans="1:6" x14ac:dyDescent="0.25">
      <c r="A62" s="3" t="s">
        <v>57</v>
      </c>
      <c r="B62" s="5">
        <v>0</v>
      </c>
      <c r="C62" s="4"/>
      <c r="D62" s="17">
        <f t="shared" si="21"/>
        <v>0</v>
      </c>
      <c r="E62" s="10"/>
      <c r="F62" s="25" t="s">
        <v>259</v>
      </c>
    </row>
    <row r="63" spans="1:6" x14ac:dyDescent="0.25">
      <c r="A63" s="3" t="s">
        <v>58</v>
      </c>
      <c r="B63" s="4"/>
      <c r="C63" s="4"/>
      <c r="D63" s="17">
        <f t="shared" si="21"/>
        <v>0</v>
      </c>
      <c r="E63" s="10"/>
      <c r="F63" s="10"/>
    </row>
    <row r="64" spans="1:6" x14ac:dyDescent="0.25">
      <c r="A64" s="3" t="s">
        <v>59</v>
      </c>
      <c r="B64" s="6">
        <f t="shared" ref="B64:C64" si="22">((((((((((((((((((B42)+(B43))+(B44))+(B45))+(B46))+(B47))+(B48))+(B49))+(B50))+(B51))+(B52))+(B56))+(B57))+(B58))+(B59))+(B60))+(B61))+(B62))+(B63)</f>
        <v>10450</v>
      </c>
      <c r="C64" s="6">
        <f t="shared" si="22"/>
        <v>0</v>
      </c>
      <c r="D64" s="18">
        <f>((((((((((((((((((D42)+(D43))+(D44))+(D45))+(D46))+(D47))+(D48))+(D49))+(D50))+(D51))+(D52))+(D56))+(D57))+(D58))+(D59))+(D60))+(D61))+(D62))+(D63)</f>
        <v>10450</v>
      </c>
      <c r="E64" s="12">
        <f t="shared" ref="E64" si="23">((((((((((((((((((E42)+(E43))+(E44))+(E45))+(E46))+(E47))+(E48))+(E49))+(E50))+(E51))+(E52))+(E56))+(E57))+(E58))+(E59))+(E60))+(E61))+(E62))+(E63)</f>
        <v>14460</v>
      </c>
      <c r="F64" s="12"/>
    </row>
    <row r="65" spans="1:6" x14ac:dyDescent="0.25">
      <c r="A65" s="3" t="s">
        <v>60</v>
      </c>
      <c r="B65" s="6">
        <f t="shared" ref="B65:D65" si="24">((B35)+(B41))+(B64)</f>
        <v>10790.25</v>
      </c>
      <c r="C65" s="6">
        <f t="shared" si="24"/>
        <v>0</v>
      </c>
      <c r="D65" s="18">
        <f t="shared" si="24"/>
        <v>10790.25</v>
      </c>
      <c r="E65" s="12">
        <f t="shared" ref="E65" si="25">((E35)+(E41))+(E64)</f>
        <v>14810</v>
      </c>
      <c r="F65" s="12"/>
    </row>
    <row r="66" spans="1:6" x14ac:dyDescent="0.25">
      <c r="A66" s="3" t="s">
        <v>61</v>
      </c>
      <c r="B66" s="6">
        <f t="shared" ref="B66:D66" si="26">(B28)-(B65)</f>
        <v>1869.3400000000001</v>
      </c>
      <c r="C66" s="6">
        <f t="shared" si="26"/>
        <v>0</v>
      </c>
      <c r="D66" s="18">
        <f t="shared" si="26"/>
        <v>1869.3400000000001</v>
      </c>
      <c r="E66" s="12">
        <f t="shared" ref="E66" si="27">(E28)-(E65)</f>
        <v>690</v>
      </c>
      <c r="F66" s="12"/>
    </row>
    <row r="67" spans="1:6" x14ac:dyDescent="0.25">
      <c r="A67" s="3" t="s">
        <v>62</v>
      </c>
      <c r="B67" s="4"/>
      <c r="C67" s="4"/>
      <c r="D67" s="17">
        <f t="shared" ref="D67:D70" si="28">B67+C67</f>
        <v>0</v>
      </c>
      <c r="E67" s="10"/>
      <c r="F67" s="10"/>
    </row>
    <row r="68" spans="1:6" x14ac:dyDescent="0.25">
      <c r="A68" s="3" t="s">
        <v>63</v>
      </c>
      <c r="B68" s="4"/>
      <c r="C68" s="4"/>
      <c r="D68" s="17">
        <f t="shared" si="28"/>
        <v>0</v>
      </c>
      <c r="E68" s="10"/>
      <c r="F68" s="10"/>
    </row>
    <row r="69" spans="1:6" x14ac:dyDescent="0.25">
      <c r="A69" s="3" t="s">
        <v>64</v>
      </c>
      <c r="B69" s="4"/>
      <c r="C69" s="4"/>
      <c r="D69" s="17">
        <f t="shared" si="28"/>
        <v>0</v>
      </c>
      <c r="E69" s="10">
        <v>3500</v>
      </c>
      <c r="F69" s="10" t="s">
        <v>357</v>
      </c>
    </row>
    <row r="70" spans="1:6" x14ac:dyDescent="0.25">
      <c r="A70" s="3" t="s">
        <v>65</v>
      </c>
      <c r="B70" s="5">
        <v>505</v>
      </c>
      <c r="C70" s="4"/>
      <c r="D70" s="17">
        <f t="shared" si="28"/>
        <v>505</v>
      </c>
      <c r="E70" s="10">
        <v>200</v>
      </c>
      <c r="F70" s="10" t="s">
        <v>356</v>
      </c>
    </row>
    <row r="71" spans="1:6" x14ac:dyDescent="0.25">
      <c r="A71" s="3" t="s">
        <v>66</v>
      </c>
      <c r="B71" s="6">
        <f t="shared" ref="B71:D71" si="29">(B69)+(B70)</f>
        <v>505</v>
      </c>
      <c r="C71" s="6">
        <f t="shared" si="29"/>
        <v>0</v>
      </c>
      <c r="D71" s="18">
        <f t="shared" si="29"/>
        <v>505</v>
      </c>
      <c r="E71" s="12">
        <f t="shared" ref="E71" si="30">(E69)+(E70)</f>
        <v>3700</v>
      </c>
      <c r="F71" s="12"/>
    </row>
    <row r="72" spans="1:6" x14ac:dyDescent="0.25">
      <c r="A72" s="3" t="s">
        <v>67</v>
      </c>
      <c r="B72" s="6">
        <f t="shared" ref="B72:D72" si="31">(B68)+(B71)</f>
        <v>505</v>
      </c>
      <c r="C72" s="6">
        <f t="shared" si="31"/>
        <v>0</v>
      </c>
      <c r="D72" s="18">
        <f t="shared" si="31"/>
        <v>505</v>
      </c>
      <c r="E72" s="12">
        <f t="shared" ref="E72" si="32">(E68)+(E71)</f>
        <v>3700</v>
      </c>
      <c r="F72" s="12"/>
    </row>
    <row r="73" spans="1:6" x14ac:dyDescent="0.25">
      <c r="A73" s="3" t="s">
        <v>68</v>
      </c>
      <c r="B73" s="6">
        <f t="shared" ref="B73:D73" si="33">(B72)-(0)</f>
        <v>505</v>
      </c>
      <c r="C73" s="6">
        <f t="shared" si="33"/>
        <v>0</v>
      </c>
      <c r="D73" s="18">
        <f t="shared" si="33"/>
        <v>505</v>
      </c>
      <c r="E73" s="12">
        <f t="shared" ref="E73" si="34">(E72)-(0)</f>
        <v>3700</v>
      </c>
      <c r="F73" s="12"/>
    </row>
    <row r="74" spans="1:6" x14ac:dyDescent="0.25">
      <c r="A74" s="3" t="s">
        <v>69</v>
      </c>
      <c r="B74" s="7">
        <f t="shared" ref="B74:C74" si="35">(B66)+(B73)</f>
        <v>2374.34</v>
      </c>
      <c r="C74" s="7">
        <f t="shared" si="35"/>
        <v>0</v>
      </c>
      <c r="D74" s="19">
        <f>(D66)+(D73)</f>
        <v>2374.34</v>
      </c>
      <c r="E74" s="13">
        <f t="shared" ref="E74" si="36">(E66)+(E73)</f>
        <v>4390</v>
      </c>
      <c r="F74" s="13"/>
    </row>
    <row r="75" spans="1:6" x14ac:dyDescent="0.25">
      <c r="A75" s="3"/>
      <c r="B75" s="4"/>
      <c r="C75" s="4"/>
      <c r="D75" s="16"/>
      <c r="E75" s="10"/>
      <c r="F75" s="10"/>
    </row>
    <row r="76" spans="1:6" ht="23.25" x14ac:dyDescent="0.25">
      <c r="A76" s="3" t="s">
        <v>336</v>
      </c>
      <c r="D76" s="17"/>
      <c r="E76" s="11">
        <v>2542.7800000000002</v>
      </c>
    </row>
    <row r="78" spans="1:6" x14ac:dyDescent="0.25">
      <c r="A78" s="28" t="s">
        <v>127</v>
      </c>
      <c r="B78" s="3"/>
      <c r="C78" s="3"/>
    </row>
    <row r="79" spans="1:6" x14ac:dyDescent="0.25">
      <c r="A79" s="3" t="s">
        <v>125</v>
      </c>
      <c r="B79" s="3"/>
      <c r="C79" s="3"/>
      <c r="E79" s="26">
        <v>27</v>
      </c>
    </row>
    <row r="80" spans="1:6" x14ac:dyDescent="0.25">
      <c r="A80" s="3" t="s">
        <v>126</v>
      </c>
      <c r="B80" s="3"/>
      <c r="C80" s="3"/>
      <c r="E80" s="27">
        <f>16+10</f>
        <v>26</v>
      </c>
    </row>
    <row r="81" spans="1:5" x14ac:dyDescent="0.25">
      <c r="A81" s="3" t="s">
        <v>92</v>
      </c>
      <c r="B81" s="3"/>
      <c r="C81" s="3"/>
      <c r="E81" s="26">
        <f>E79+E80</f>
        <v>53</v>
      </c>
    </row>
    <row r="83" spans="1:5" ht="23.25" x14ac:dyDescent="0.25">
      <c r="A83" s="28" t="s">
        <v>129</v>
      </c>
      <c r="B83" s="8"/>
      <c r="C83" s="8"/>
    </row>
    <row r="84" spans="1:5" x14ac:dyDescent="0.25">
      <c r="A84" s="28" t="s">
        <v>125</v>
      </c>
      <c r="B84" s="8"/>
      <c r="C84" s="8"/>
      <c r="E84" s="14">
        <v>2699</v>
      </c>
    </row>
    <row r="85" spans="1:5" x14ac:dyDescent="0.25">
      <c r="A85" s="28" t="s">
        <v>128</v>
      </c>
      <c r="B85" s="8"/>
      <c r="C85" s="8"/>
      <c r="E85" s="14">
        <v>2158</v>
      </c>
    </row>
    <row r="87" spans="1:5" x14ac:dyDescent="0.25">
      <c r="A87" s="28" t="s">
        <v>130</v>
      </c>
      <c r="B87" s="29" t="s">
        <v>134</v>
      </c>
      <c r="C87" s="29" t="s">
        <v>131</v>
      </c>
      <c r="D87" s="30" t="s">
        <v>132</v>
      </c>
      <c r="E87" s="31" t="s">
        <v>133</v>
      </c>
    </row>
    <row r="88" spans="1:5" x14ac:dyDescent="0.25">
      <c r="A88" s="28"/>
      <c r="B88" s="32" t="s">
        <v>257</v>
      </c>
      <c r="C88" s="32"/>
      <c r="D88" s="33"/>
      <c r="E88" s="34"/>
    </row>
    <row r="89" spans="1:5" x14ac:dyDescent="0.25">
      <c r="A89" s="8"/>
      <c r="B89" s="8"/>
      <c r="C89" s="8"/>
    </row>
  </sheetData>
  <mergeCells count="1">
    <mergeCell ref="B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7ED0-20B4-4729-9A3F-0572D6D22FBB}">
  <sheetPr>
    <tabColor rgb="FF92D050"/>
  </sheetPr>
  <dimension ref="A1:F88"/>
  <sheetViews>
    <sheetView topLeftCell="A58" workbookViewId="0">
      <selection activeCell="B75" sqref="B75"/>
    </sheetView>
  </sheetViews>
  <sheetFormatPr defaultRowHeight="15" x14ac:dyDescent="0.25"/>
  <cols>
    <col min="1" max="1" width="31.7109375" customWidth="1"/>
    <col min="2" max="2" width="9.5703125" customWidth="1"/>
    <col min="3" max="3" width="12.42578125"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36.75" x14ac:dyDescent="0.25">
      <c r="A2" s="1"/>
      <c r="B2" s="2" t="s">
        <v>80</v>
      </c>
      <c r="C2" s="2" t="s">
        <v>81</v>
      </c>
      <c r="D2" s="15" t="s">
        <v>92</v>
      </c>
      <c r="E2" s="24" t="s">
        <v>76</v>
      </c>
      <c r="F2" s="24" t="s">
        <v>93</v>
      </c>
    </row>
    <row r="3" spans="1:6" x14ac:dyDescent="0.25">
      <c r="A3" s="3" t="s">
        <v>0</v>
      </c>
      <c r="B3" s="4"/>
      <c r="C3" s="4"/>
      <c r="D3" s="16"/>
      <c r="E3" s="10"/>
      <c r="F3" s="10"/>
    </row>
    <row r="4" spans="1:6" x14ac:dyDescent="0.25">
      <c r="A4" s="3" t="s">
        <v>1</v>
      </c>
      <c r="B4" s="5">
        <v>1400</v>
      </c>
      <c r="C4" s="4"/>
      <c r="D4" s="17">
        <f>B4+C4</f>
        <v>1400</v>
      </c>
      <c r="E4" s="10">
        <v>1000</v>
      </c>
      <c r="F4" s="10" t="s">
        <v>367</v>
      </c>
    </row>
    <row r="5" spans="1:6" x14ac:dyDescent="0.25">
      <c r="A5" s="3" t="s">
        <v>2</v>
      </c>
      <c r="B5" s="4"/>
      <c r="C5" s="4"/>
      <c r="D5" s="17">
        <f>B5+C5</f>
        <v>0</v>
      </c>
      <c r="E5" s="10"/>
      <c r="F5" s="10"/>
    </row>
    <row r="6" spans="1:6" x14ac:dyDescent="0.25">
      <c r="A6" s="3" t="s">
        <v>3</v>
      </c>
      <c r="B6" s="6">
        <f t="shared" ref="B6:E6" si="0">(B4)+(B5)</f>
        <v>1400</v>
      </c>
      <c r="C6" s="6">
        <f t="shared" si="0"/>
        <v>0</v>
      </c>
      <c r="D6" s="18">
        <f t="shared" si="0"/>
        <v>1400</v>
      </c>
      <c r="E6" s="12">
        <f t="shared" si="0"/>
        <v>1000</v>
      </c>
      <c r="F6" s="12"/>
    </row>
    <row r="7" spans="1:6" x14ac:dyDescent="0.25">
      <c r="A7" s="3" t="s">
        <v>4</v>
      </c>
      <c r="B7" s="4"/>
      <c r="C7" s="4"/>
      <c r="D7" s="16"/>
      <c r="E7" s="10"/>
      <c r="F7" s="10"/>
    </row>
    <row r="8" spans="1:6" x14ac:dyDescent="0.25">
      <c r="A8" s="3" t="s">
        <v>5</v>
      </c>
      <c r="B8" s="4"/>
      <c r="C8" s="4"/>
      <c r="D8" s="17">
        <f t="shared" ref="D8:D18" si="1">B8+C8</f>
        <v>0</v>
      </c>
      <c r="E8" s="10"/>
      <c r="F8" s="10"/>
    </row>
    <row r="9" spans="1:6" x14ac:dyDescent="0.25">
      <c r="A9" s="3" t="s">
        <v>6</v>
      </c>
      <c r="B9" s="4"/>
      <c r="C9" s="4"/>
      <c r="D9" s="17">
        <f t="shared" si="1"/>
        <v>0</v>
      </c>
      <c r="E9" s="10"/>
      <c r="F9" s="10"/>
    </row>
    <row r="10" spans="1:6" x14ac:dyDescent="0.25">
      <c r="A10" s="3" t="s">
        <v>7</v>
      </c>
      <c r="B10" s="4"/>
      <c r="C10" s="4"/>
      <c r="D10" s="17">
        <f t="shared" si="1"/>
        <v>0</v>
      </c>
      <c r="E10" s="10"/>
      <c r="F10" s="10"/>
    </row>
    <row r="11" spans="1:6" x14ac:dyDescent="0.25">
      <c r="A11" s="3" t="s">
        <v>8</v>
      </c>
      <c r="B11" s="4"/>
      <c r="C11" s="4"/>
      <c r="D11" s="17">
        <f t="shared" si="1"/>
        <v>0</v>
      </c>
      <c r="E11" s="10"/>
      <c r="F11" s="10"/>
    </row>
    <row r="12" spans="1:6" x14ac:dyDescent="0.25">
      <c r="A12" s="3" t="s">
        <v>9</v>
      </c>
      <c r="B12" s="4"/>
      <c r="C12" s="4"/>
      <c r="D12" s="17">
        <f t="shared" si="1"/>
        <v>0</v>
      </c>
      <c r="E12" s="10"/>
      <c r="F12" s="10"/>
    </row>
    <row r="13" spans="1:6" x14ac:dyDescent="0.25">
      <c r="A13" s="3" t="s">
        <v>10</v>
      </c>
      <c r="B13" s="4"/>
      <c r="C13" s="4"/>
      <c r="D13" s="17">
        <f t="shared" si="1"/>
        <v>0</v>
      </c>
      <c r="E13" s="10"/>
      <c r="F13" s="10"/>
    </row>
    <row r="14" spans="1:6" x14ac:dyDescent="0.25">
      <c r="A14" s="3" t="s">
        <v>11</v>
      </c>
      <c r="B14" s="4"/>
      <c r="C14" s="4"/>
      <c r="D14" s="17">
        <f t="shared" si="1"/>
        <v>0</v>
      </c>
      <c r="E14" s="10"/>
      <c r="F14" s="10"/>
    </row>
    <row r="15" spans="1:6" x14ac:dyDescent="0.25">
      <c r="A15" s="3" t="s">
        <v>12</v>
      </c>
      <c r="B15" s="4"/>
      <c r="C15" s="4"/>
      <c r="D15" s="17">
        <f t="shared" si="1"/>
        <v>0</v>
      </c>
      <c r="E15" s="10"/>
      <c r="F15" s="10"/>
    </row>
    <row r="16" spans="1:6" x14ac:dyDescent="0.25">
      <c r="A16" s="3" t="s">
        <v>13</v>
      </c>
      <c r="B16" s="4"/>
      <c r="C16" s="4"/>
      <c r="D16" s="17">
        <f t="shared" si="1"/>
        <v>0</v>
      </c>
      <c r="E16" s="10"/>
      <c r="F16" s="10"/>
    </row>
    <row r="17" spans="1:6" x14ac:dyDescent="0.25">
      <c r="A17" s="3" t="s">
        <v>14</v>
      </c>
      <c r="B17" s="4"/>
      <c r="C17" s="4"/>
      <c r="D17" s="17">
        <f t="shared" si="1"/>
        <v>0</v>
      </c>
      <c r="E17" s="10"/>
      <c r="F17" s="10"/>
    </row>
    <row r="18" spans="1:6" x14ac:dyDescent="0.25">
      <c r="A18" s="3" t="s">
        <v>15</v>
      </c>
      <c r="B18" s="4"/>
      <c r="C18" s="4"/>
      <c r="D18" s="17">
        <f t="shared" si="1"/>
        <v>0</v>
      </c>
      <c r="E18" s="10"/>
      <c r="F18" s="10"/>
    </row>
    <row r="19" spans="1:6" x14ac:dyDescent="0.25">
      <c r="A19" s="3" t="s">
        <v>16</v>
      </c>
      <c r="B19" s="6">
        <f t="shared" ref="B19:E19" si="2">(B17)+(B18)</f>
        <v>0</v>
      </c>
      <c r="C19" s="6">
        <f t="shared" si="2"/>
        <v>0</v>
      </c>
      <c r="D19" s="18">
        <f t="shared" si="2"/>
        <v>0</v>
      </c>
      <c r="E19" s="12">
        <f t="shared" si="2"/>
        <v>0</v>
      </c>
      <c r="F19" s="12"/>
    </row>
    <row r="20" spans="1:6" x14ac:dyDescent="0.25">
      <c r="A20" s="3" t="s">
        <v>17</v>
      </c>
      <c r="B20" s="4"/>
      <c r="C20" s="4"/>
      <c r="D20" s="16"/>
      <c r="E20" s="10"/>
      <c r="F20" s="10"/>
    </row>
    <row r="21" spans="1:6" x14ac:dyDescent="0.25">
      <c r="A21" s="3" t="s">
        <v>18</v>
      </c>
      <c r="B21" s="6">
        <f t="shared" ref="B21:D21" si="3">(((((((((((B7)+(B8))+(B9))+(B10))+(B11))+(B12))+(B13))+(B14))+(B15))+(B16))+(B19))+(B20)</f>
        <v>0</v>
      </c>
      <c r="C21" s="6">
        <f t="shared" si="3"/>
        <v>0</v>
      </c>
      <c r="D21" s="18">
        <f t="shared" si="3"/>
        <v>0</v>
      </c>
      <c r="E21" s="12">
        <f>(((((((((((E7)+(E8))+(E9))+(E10))+(E11))+(E12))+(E13))+(E14))+(E15))+(E16))+(E19))+(E20)</f>
        <v>0</v>
      </c>
      <c r="F21" s="12"/>
    </row>
    <row r="22" spans="1:6" x14ac:dyDescent="0.25">
      <c r="A22" s="3" t="s">
        <v>19</v>
      </c>
      <c r="B22" s="4"/>
      <c r="C22" s="5"/>
      <c r="D22" s="17">
        <f t="shared" ref="D22:D25" si="4">B22+C22</f>
        <v>0</v>
      </c>
      <c r="E22" s="11">
        <v>0</v>
      </c>
      <c r="F22" s="11"/>
    </row>
    <row r="23" spans="1:6" x14ac:dyDescent="0.25">
      <c r="A23" s="3" t="s">
        <v>20</v>
      </c>
      <c r="B23" s="4"/>
      <c r="C23" s="4"/>
      <c r="D23" s="17">
        <f t="shared" si="4"/>
        <v>0</v>
      </c>
      <c r="E23" s="10"/>
      <c r="F23" s="10"/>
    </row>
    <row r="24" spans="1:6" x14ac:dyDescent="0.25">
      <c r="A24" s="3" t="s">
        <v>21</v>
      </c>
      <c r="B24" s="4"/>
      <c r="C24" s="4"/>
      <c r="D24" s="17">
        <f t="shared" si="4"/>
        <v>0</v>
      </c>
      <c r="E24" s="10"/>
      <c r="F24" s="10"/>
    </row>
    <row r="25" spans="1:6" x14ac:dyDescent="0.25">
      <c r="A25" s="3" t="s">
        <v>6</v>
      </c>
      <c r="B25" s="4"/>
      <c r="C25" s="4"/>
      <c r="D25" s="17">
        <f t="shared" si="4"/>
        <v>0</v>
      </c>
      <c r="E25" s="10"/>
      <c r="F25" s="10"/>
    </row>
    <row r="26" spans="1:6" x14ac:dyDescent="0.25">
      <c r="A26" s="3" t="s">
        <v>22</v>
      </c>
      <c r="B26" s="6">
        <f t="shared" ref="B26:E26" si="5">(B24)+(B25)</f>
        <v>0</v>
      </c>
      <c r="C26" s="6">
        <f t="shared" si="5"/>
        <v>0</v>
      </c>
      <c r="D26" s="18">
        <f t="shared" si="5"/>
        <v>0</v>
      </c>
      <c r="E26" s="12">
        <f t="shared" si="5"/>
        <v>0</v>
      </c>
      <c r="F26" s="12"/>
    </row>
    <row r="27" spans="1:6" x14ac:dyDescent="0.25">
      <c r="A27" s="3" t="s">
        <v>23</v>
      </c>
      <c r="B27" s="6">
        <f t="shared" ref="B27:C27" si="6">((((B6)+(B21))+(B22))+(B23))+(B26)</f>
        <v>1400</v>
      </c>
      <c r="C27" s="6">
        <f t="shared" si="6"/>
        <v>0</v>
      </c>
      <c r="D27" s="18">
        <f>((((D6)+(D21))+(D22))+(D23))+(D26)</f>
        <v>1400</v>
      </c>
      <c r="E27" s="12">
        <f>((((E6)+(E21))+(E22))+(E23))+(E26)</f>
        <v>1000</v>
      </c>
      <c r="F27" s="12"/>
    </row>
    <row r="28" spans="1:6" x14ac:dyDescent="0.25">
      <c r="A28" s="3" t="s">
        <v>24</v>
      </c>
      <c r="B28" s="6">
        <f t="shared" ref="B28:E28" si="7">(B27)-(0)</f>
        <v>1400</v>
      </c>
      <c r="C28" s="6">
        <f t="shared" si="7"/>
        <v>0</v>
      </c>
      <c r="D28" s="18">
        <f t="shared" si="7"/>
        <v>1400</v>
      </c>
      <c r="E28" s="12">
        <f t="shared" si="7"/>
        <v>1000</v>
      </c>
      <c r="F28" s="12"/>
    </row>
    <row r="29" spans="1:6" x14ac:dyDescent="0.25">
      <c r="A29" s="3" t="s">
        <v>25</v>
      </c>
      <c r="B29" s="4"/>
      <c r="C29" s="4"/>
      <c r="D29" s="17">
        <f t="shared" ref="D29:D34" si="8">B29+C29</f>
        <v>0</v>
      </c>
      <c r="E29" s="10"/>
      <c r="F29" s="10"/>
    </row>
    <row r="30" spans="1:6" x14ac:dyDescent="0.25">
      <c r="A30" s="3" t="s">
        <v>26</v>
      </c>
      <c r="B30" s="4"/>
      <c r="C30" s="4"/>
      <c r="D30" s="17">
        <f t="shared" si="8"/>
        <v>0</v>
      </c>
      <c r="E30" s="10"/>
      <c r="F30" s="10"/>
    </row>
    <row r="31" spans="1:6" x14ac:dyDescent="0.25">
      <c r="A31" s="3" t="s">
        <v>27</v>
      </c>
      <c r="B31" s="4"/>
      <c r="C31" s="4"/>
      <c r="D31" s="17">
        <f t="shared" si="8"/>
        <v>0</v>
      </c>
      <c r="E31" s="10"/>
      <c r="F31" s="10"/>
    </row>
    <row r="32" spans="1:6" x14ac:dyDescent="0.25">
      <c r="A32" s="3" t="s">
        <v>28</v>
      </c>
      <c r="B32" s="4"/>
      <c r="C32" s="4"/>
      <c r="D32" s="17">
        <f t="shared" si="8"/>
        <v>0</v>
      </c>
      <c r="E32" s="10"/>
      <c r="F32" s="10"/>
    </row>
    <row r="33" spans="1:6" x14ac:dyDescent="0.25">
      <c r="A33" s="3" t="s">
        <v>29</v>
      </c>
      <c r="B33" s="4"/>
      <c r="C33" s="4"/>
      <c r="D33" s="17">
        <f t="shared" si="8"/>
        <v>0</v>
      </c>
      <c r="E33" s="10"/>
      <c r="F33" s="10"/>
    </row>
    <row r="34" spans="1:6" x14ac:dyDescent="0.25">
      <c r="A34" s="3" t="s">
        <v>30</v>
      </c>
      <c r="B34" s="4"/>
      <c r="C34" s="4"/>
      <c r="D34" s="17">
        <f t="shared" si="8"/>
        <v>0</v>
      </c>
      <c r="E34" s="10"/>
      <c r="F34" s="10"/>
    </row>
    <row r="35" spans="1:6" x14ac:dyDescent="0.25">
      <c r="A35" s="3" t="s">
        <v>31</v>
      </c>
      <c r="B35" s="6">
        <f t="shared" ref="B35:E35" si="9">((((B30)+(B31))+(B32))+(B33))+(B34)</f>
        <v>0</v>
      </c>
      <c r="C35" s="6">
        <f t="shared" si="9"/>
        <v>0</v>
      </c>
      <c r="D35" s="18">
        <f t="shared" si="9"/>
        <v>0</v>
      </c>
      <c r="E35" s="12">
        <f t="shared" si="9"/>
        <v>0</v>
      </c>
      <c r="F35" s="12"/>
    </row>
    <row r="36" spans="1:6" x14ac:dyDescent="0.25">
      <c r="A36" s="3" t="s">
        <v>32</v>
      </c>
      <c r="B36" s="4"/>
      <c r="C36" s="4"/>
      <c r="D36" s="16"/>
      <c r="E36" s="10"/>
      <c r="F36" s="10"/>
    </row>
    <row r="37" spans="1:6" x14ac:dyDescent="0.25">
      <c r="A37" s="3" t="s">
        <v>33</v>
      </c>
      <c r="B37" s="4"/>
      <c r="C37" s="4"/>
      <c r="D37" s="17">
        <f t="shared" ref="D37:D39" si="10">B37+C37</f>
        <v>0</v>
      </c>
      <c r="E37" s="10"/>
      <c r="F37" s="10"/>
    </row>
    <row r="38" spans="1:6" x14ac:dyDescent="0.25">
      <c r="A38" s="3" t="s">
        <v>34</v>
      </c>
      <c r="B38" s="4"/>
      <c r="C38" s="4"/>
      <c r="D38" s="17">
        <f t="shared" si="10"/>
        <v>0</v>
      </c>
      <c r="E38" s="10"/>
      <c r="F38" s="10"/>
    </row>
    <row r="39" spans="1:6" x14ac:dyDescent="0.25">
      <c r="A39" s="3" t="s">
        <v>35</v>
      </c>
      <c r="B39" s="4"/>
      <c r="C39" s="4"/>
      <c r="D39" s="17">
        <f t="shared" si="10"/>
        <v>0</v>
      </c>
      <c r="E39" s="10"/>
      <c r="F39" s="10"/>
    </row>
    <row r="40" spans="1:6" x14ac:dyDescent="0.25">
      <c r="A40" s="3" t="s">
        <v>36</v>
      </c>
      <c r="B40" s="6">
        <f t="shared" ref="B40:E40" si="11">(((B36)+(B37))+(B38))+(B39)</f>
        <v>0</v>
      </c>
      <c r="C40" s="6">
        <f t="shared" si="11"/>
        <v>0</v>
      </c>
      <c r="D40" s="18">
        <f t="shared" si="11"/>
        <v>0</v>
      </c>
      <c r="E40" s="12">
        <f t="shared" si="11"/>
        <v>0</v>
      </c>
      <c r="F40" s="12"/>
    </row>
    <row r="41" spans="1:6" x14ac:dyDescent="0.25">
      <c r="A41" s="3" t="s">
        <v>37</v>
      </c>
      <c r="B41" s="4"/>
      <c r="C41" s="4"/>
      <c r="D41" s="16"/>
      <c r="E41" s="10"/>
      <c r="F41" s="10"/>
    </row>
    <row r="42" spans="1:6" x14ac:dyDescent="0.25">
      <c r="A42" s="3" t="s">
        <v>38</v>
      </c>
      <c r="B42" s="4">
        <v>349.99</v>
      </c>
      <c r="C42" s="4"/>
      <c r="D42" s="17">
        <f t="shared" ref="D42:D54" si="12">B42+C42</f>
        <v>349.99</v>
      </c>
      <c r="E42" s="11"/>
      <c r="F42" s="61"/>
    </row>
    <row r="43" spans="1:6" x14ac:dyDescent="0.25">
      <c r="A43" s="3" t="s">
        <v>39</v>
      </c>
      <c r="B43" s="4"/>
      <c r="C43" s="4"/>
      <c r="D43" s="17">
        <f t="shared" si="12"/>
        <v>0</v>
      </c>
      <c r="E43" s="10"/>
      <c r="F43" s="10"/>
    </row>
    <row r="44" spans="1:6" x14ac:dyDescent="0.25">
      <c r="A44" s="3" t="s">
        <v>40</v>
      </c>
      <c r="B44" s="4"/>
      <c r="C44" s="4"/>
      <c r="D44" s="17">
        <f t="shared" si="12"/>
        <v>0</v>
      </c>
      <c r="E44" s="10">
        <v>240</v>
      </c>
      <c r="F44" s="10" t="s">
        <v>366</v>
      </c>
    </row>
    <row r="45" spans="1:6" x14ac:dyDescent="0.25">
      <c r="A45" s="3" t="s">
        <v>41</v>
      </c>
      <c r="B45" s="4"/>
      <c r="C45" s="4"/>
      <c r="D45" s="17">
        <f t="shared" si="12"/>
        <v>0</v>
      </c>
      <c r="E45" s="10"/>
      <c r="F45" s="10"/>
    </row>
    <row r="46" spans="1:6" x14ac:dyDescent="0.25">
      <c r="A46" s="3" t="s">
        <v>42</v>
      </c>
      <c r="B46" s="4"/>
      <c r="C46" s="4"/>
      <c r="D46" s="17">
        <f t="shared" si="12"/>
        <v>0</v>
      </c>
      <c r="E46" s="11"/>
      <c r="F46" s="11"/>
    </row>
    <row r="47" spans="1:6" x14ac:dyDescent="0.25">
      <c r="A47" s="3" t="s">
        <v>43</v>
      </c>
      <c r="B47" s="4"/>
      <c r="C47" s="4"/>
      <c r="D47" s="17">
        <f t="shared" si="12"/>
        <v>0</v>
      </c>
      <c r="E47" s="10"/>
      <c r="F47" s="10"/>
    </row>
    <row r="48" spans="1:6" x14ac:dyDescent="0.25">
      <c r="A48" s="3" t="s">
        <v>44</v>
      </c>
      <c r="B48" s="4"/>
      <c r="C48" s="4"/>
      <c r="D48" s="17">
        <f t="shared" si="12"/>
        <v>0</v>
      </c>
      <c r="E48" s="10"/>
      <c r="F48" s="10"/>
    </row>
    <row r="49" spans="1:6" x14ac:dyDescent="0.25">
      <c r="A49" s="3" t="s">
        <v>45</v>
      </c>
      <c r="B49" s="4"/>
      <c r="C49" s="4"/>
      <c r="D49" s="17">
        <f t="shared" si="12"/>
        <v>0</v>
      </c>
      <c r="E49" s="10"/>
      <c r="F49" s="10"/>
    </row>
    <row r="50" spans="1:6" x14ac:dyDescent="0.25">
      <c r="A50" s="3" t="s">
        <v>46</v>
      </c>
      <c r="B50" s="4"/>
      <c r="C50" s="4"/>
      <c r="D50" s="17">
        <f t="shared" si="12"/>
        <v>0</v>
      </c>
      <c r="E50" s="10"/>
      <c r="F50" s="10"/>
    </row>
    <row r="51" spans="1:6" x14ac:dyDescent="0.25">
      <c r="A51" s="3" t="s">
        <v>268</v>
      </c>
      <c r="B51" s="4"/>
      <c r="C51" s="4"/>
      <c r="D51" s="17">
        <f t="shared" si="12"/>
        <v>0</v>
      </c>
      <c r="E51" s="10">
        <f>5*E80</f>
        <v>330</v>
      </c>
      <c r="F51" s="10" t="s">
        <v>267</v>
      </c>
    </row>
    <row r="52" spans="1:6" x14ac:dyDescent="0.25">
      <c r="A52" s="3" t="s">
        <v>48</v>
      </c>
      <c r="B52" s="4"/>
      <c r="C52" s="4">
        <v>2143.9</v>
      </c>
      <c r="D52" s="17">
        <f t="shared" si="12"/>
        <v>2143.9</v>
      </c>
      <c r="E52" s="10">
        <v>2158</v>
      </c>
      <c r="F52" s="10" t="s">
        <v>234</v>
      </c>
    </row>
    <row r="53" spans="1:6" x14ac:dyDescent="0.25">
      <c r="A53" s="3" t="s">
        <v>49</v>
      </c>
      <c r="B53" s="4"/>
      <c r="C53" s="4"/>
      <c r="D53" s="17">
        <f t="shared" si="12"/>
        <v>0</v>
      </c>
      <c r="E53" s="10"/>
      <c r="F53" s="10"/>
    </row>
    <row r="54" spans="1:6" x14ac:dyDescent="0.25">
      <c r="A54" s="3" t="s">
        <v>50</v>
      </c>
      <c r="B54" s="4"/>
      <c r="C54" s="4"/>
      <c r="D54" s="17">
        <f t="shared" si="12"/>
        <v>0</v>
      </c>
      <c r="E54" s="10"/>
      <c r="F54" s="10"/>
    </row>
    <row r="55" spans="1:6" x14ac:dyDescent="0.25">
      <c r="A55" s="3" t="s">
        <v>51</v>
      </c>
      <c r="B55" s="6">
        <f t="shared" ref="B55:E55" si="13">((B52)+(B53))+(B54)</f>
        <v>0</v>
      </c>
      <c r="C55" s="6">
        <f t="shared" si="13"/>
        <v>2143.9</v>
      </c>
      <c r="D55" s="18">
        <f t="shared" si="13"/>
        <v>2143.9</v>
      </c>
      <c r="E55" s="12">
        <f t="shared" si="13"/>
        <v>2158</v>
      </c>
      <c r="F55" s="12"/>
    </row>
    <row r="56" spans="1:6" x14ac:dyDescent="0.25">
      <c r="A56" s="3" t="s">
        <v>52</v>
      </c>
      <c r="B56" s="4"/>
      <c r="C56" s="4"/>
      <c r="D56" s="17">
        <f t="shared" ref="D56:D62" si="14">B56+C56</f>
        <v>0</v>
      </c>
      <c r="E56" s="10"/>
      <c r="F56" s="10"/>
    </row>
    <row r="57" spans="1:6" x14ac:dyDescent="0.25">
      <c r="A57" s="3" t="s">
        <v>269</v>
      </c>
      <c r="B57" s="5"/>
      <c r="C57" s="4"/>
      <c r="D57" s="17">
        <f t="shared" si="14"/>
        <v>0</v>
      </c>
      <c r="E57" s="10">
        <f>15*E80</f>
        <v>990</v>
      </c>
      <c r="F57" s="10" t="s">
        <v>265</v>
      </c>
    </row>
    <row r="58" spans="1:6" x14ac:dyDescent="0.25">
      <c r="A58" s="3" t="s">
        <v>54</v>
      </c>
      <c r="B58" s="4"/>
      <c r="C58" s="4"/>
      <c r="D58" s="17">
        <f t="shared" si="14"/>
        <v>0</v>
      </c>
      <c r="E58" s="10"/>
      <c r="F58" s="10"/>
    </row>
    <row r="59" spans="1:6" x14ac:dyDescent="0.25">
      <c r="A59" s="3" t="s">
        <v>55</v>
      </c>
      <c r="B59" s="4"/>
      <c r="C59" s="4"/>
      <c r="D59" s="17">
        <f t="shared" si="14"/>
        <v>0</v>
      </c>
      <c r="E59" s="10"/>
      <c r="F59" s="10"/>
    </row>
    <row r="60" spans="1:6" ht="23.25" x14ac:dyDescent="0.25">
      <c r="A60" s="3" t="s">
        <v>56</v>
      </c>
      <c r="B60" s="4">
        <v>1051.95</v>
      </c>
      <c r="C60" s="4"/>
      <c r="D60" s="17">
        <f t="shared" si="14"/>
        <v>1051.95</v>
      </c>
      <c r="E60" s="10">
        <v>3251.09</v>
      </c>
      <c r="F60" s="25" t="s">
        <v>188</v>
      </c>
    </row>
    <row r="61" spans="1:6" x14ac:dyDescent="0.25">
      <c r="A61" s="3" t="s">
        <v>57</v>
      </c>
      <c r="B61" s="4"/>
      <c r="C61" s="4"/>
      <c r="D61" s="17">
        <f t="shared" si="14"/>
        <v>0</v>
      </c>
      <c r="E61" s="10"/>
      <c r="F61" s="10"/>
    </row>
    <row r="62" spans="1:6" x14ac:dyDescent="0.25">
      <c r="A62" s="3" t="s">
        <v>58</v>
      </c>
      <c r="B62" s="4">
        <v>1090</v>
      </c>
      <c r="C62" s="4"/>
      <c r="D62" s="17">
        <f t="shared" si="14"/>
        <v>1090</v>
      </c>
      <c r="E62" s="10">
        <v>1700</v>
      </c>
      <c r="F62" s="10"/>
    </row>
    <row r="63" spans="1:6" x14ac:dyDescent="0.25">
      <c r="A63" s="3" t="s">
        <v>59</v>
      </c>
      <c r="B63" s="6">
        <f t="shared" ref="B63:C63" si="15">((((((((((((((((((B41)+(B42))+(B43))+(B44))+(B45))+(B46))+(B47))+(B48))+(B49))+(B50))+(B51))+(B55))+(B56))+(B57))+(B58))+(B59))+(B60))+(B61))+(B62)</f>
        <v>2491.94</v>
      </c>
      <c r="C63" s="6">
        <f t="shared" si="15"/>
        <v>2143.9</v>
      </c>
      <c r="D63" s="18">
        <f>((((((((((((((((((D41)+(D42))+(D43))+(D44))+(D45))+(D46))+(D47))+(D48))+(D49))+(D50))+(D51))+(D55))+(D56))+(D57))+(D58))+(D59))+(D60))+(D61))+(D62)</f>
        <v>4635.84</v>
      </c>
      <c r="E63" s="12">
        <f t="shared" ref="E63" si="16">((((((((((((((((((E41)+(E42))+(E43))+(E44))+(E45))+(E46))+(E47))+(E48))+(E49))+(E50))+(E51))+(E55))+(E56))+(E57))+(E58))+(E59))+(E60))+(E61))+(E62)</f>
        <v>8669.09</v>
      </c>
      <c r="F63" s="12"/>
    </row>
    <row r="64" spans="1:6" x14ac:dyDescent="0.25">
      <c r="A64" s="3" t="s">
        <v>60</v>
      </c>
      <c r="B64" s="6">
        <f t="shared" ref="B64:E64" si="17">((B35)+(B40))+(B63)</f>
        <v>2491.94</v>
      </c>
      <c r="C64" s="6">
        <f t="shared" si="17"/>
        <v>2143.9</v>
      </c>
      <c r="D64" s="18">
        <f t="shared" si="17"/>
        <v>4635.84</v>
      </c>
      <c r="E64" s="12">
        <f t="shared" si="17"/>
        <v>8669.09</v>
      </c>
      <c r="F64" s="12"/>
    </row>
    <row r="65" spans="1:6" x14ac:dyDescent="0.25">
      <c r="A65" s="3" t="s">
        <v>61</v>
      </c>
      <c r="B65" s="6">
        <f t="shared" ref="B65:E65" si="18">(B28)-(B64)</f>
        <v>-1091.94</v>
      </c>
      <c r="C65" s="6">
        <f t="shared" si="18"/>
        <v>-2143.9</v>
      </c>
      <c r="D65" s="18">
        <f t="shared" si="18"/>
        <v>-3235.84</v>
      </c>
      <c r="E65" s="12">
        <f t="shared" si="18"/>
        <v>-7669.09</v>
      </c>
      <c r="F65" s="12"/>
    </row>
    <row r="66" spans="1:6" x14ac:dyDescent="0.25">
      <c r="A66" s="3" t="s">
        <v>62</v>
      </c>
      <c r="B66" s="4"/>
      <c r="C66" s="4"/>
      <c r="D66" s="17">
        <f t="shared" ref="D66:D69" si="19">B66+C66</f>
        <v>0</v>
      </c>
      <c r="E66" s="10"/>
      <c r="F66" s="10"/>
    </row>
    <row r="67" spans="1:6" x14ac:dyDescent="0.25">
      <c r="A67" s="3" t="s">
        <v>63</v>
      </c>
      <c r="B67" s="4"/>
      <c r="C67" s="4"/>
      <c r="D67" s="17">
        <f t="shared" si="19"/>
        <v>0</v>
      </c>
      <c r="E67" s="10"/>
      <c r="F67" s="10"/>
    </row>
    <row r="68" spans="1:6" x14ac:dyDescent="0.25">
      <c r="A68" s="3" t="s">
        <v>64</v>
      </c>
      <c r="B68" s="4"/>
      <c r="C68" s="4"/>
      <c r="D68" s="17">
        <f t="shared" si="19"/>
        <v>0</v>
      </c>
      <c r="E68" s="10"/>
      <c r="F68" s="10"/>
    </row>
    <row r="69" spans="1:6" x14ac:dyDescent="0.25">
      <c r="A69" s="3" t="s">
        <v>65</v>
      </c>
      <c r="B69" s="4"/>
      <c r="C69" s="4"/>
      <c r="D69" s="17">
        <f t="shared" si="19"/>
        <v>0</v>
      </c>
      <c r="E69" s="10"/>
      <c r="F69" s="10"/>
    </row>
    <row r="70" spans="1:6" x14ac:dyDescent="0.25">
      <c r="A70" s="3" t="s">
        <v>66</v>
      </c>
      <c r="B70" s="6">
        <f t="shared" ref="B70:E70" si="20">(B68)+(B69)</f>
        <v>0</v>
      </c>
      <c r="C70" s="6">
        <f t="shared" si="20"/>
        <v>0</v>
      </c>
      <c r="D70" s="18">
        <f t="shared" si="20"/>
        <v>0</v>
      </c>
      <c r="E70" s="12">
        <f t="shared" si="20"/>
        <v>0</v>
      </c>
      <c r="F70" s="12"/>
    </row>
    <row r="71" spans="1:6" x14ac:dyDescent="0.25">
      <c r="A71" s="3" t="s">
        <v>67</v>
      </c>
      <c r="B71" s="6">
        <f t="shared" ref="B71:E71" si="21">(B67)+(B70)</f>
        <v>0</v>
      </c>
      <c r="C71" s="6">
        <f t="shared" si="21"/>
        <v>0</v>
      </c>
      <c r="D71" s="18">
        <f t="shared" si="21"/>
        <v>0</v>
      </c>
      <c r="E71" s="12">
        <f t="shared" si="21"/>
        <v>0</v>
      </c>
      <c r="F71" s="12"/>
    </row>
    <row r="72" spans="1:6" x14ac:dyDescent="0.25">
      <c r="A72" s="3" t="s">
        <v>68</v>
      </c>
      <c r="B72" s="6">
        <f t="shared" ref="B72:E72" si="22">(B71)-(0)</f>
        <v>0</v>
      </c>
      <c r="C72" s="6">
        <f t="shared" si="22"/>
        <v>0</v>
      </c>
      <c r="D72" s="18">
        <f t="shared" si="22"/>
        <v>0</v>
      </c>
      <c r="E72" s="12">
        <f t="shared" si="22"/>
        <v>0</v>
      </c>
      <c r="F72" s="12"/>
    </row>
    <row r="73" spans="1:6" x14ac:dyDescent="0.25">
      <c r="A73" s="3" t="s">
        <v>69</v>
      </c>
      <c r="B73" s="7">
        <f t="shared" ref="B73:C73" si="23">(B65)+(B72)</f>
        <v>-1091.94</v>
      </c>
      <c r="C73" s="7">
        <f t="shared" si="23"/>
        <v>-2143.9</v>
      </c>
      <c r="D73" s="19">
        <f>(D65)+(D72)</f>
        <v>-3235.84</v>
      </c>
      <c r="E73" s="13">
        <f t="shared" ref="E73" si="24">(E65)+(E72)</f>
        <v>-7669.09</v>
      </c>
      <c r="F73" s="13"/>
    </row>
    <row r="74" spans="1:6" x14ac:dyDescent="0.25">
      <c r="A74" s="3"/>
      <c r="B74" s="4"/>
      <c r="C74" s="4"/>
      <c r="D74" s="16"/>
      <c r="E74" s="10"/>
      <c r="F74" s="10"/>
    </row>
    <row r="75" spans="1:6" ht="23.25" x14ac:dyDescent="0.25">
      <c r="A75" s="3" t="s">
        <v>299</v>
      </c>
      <c r="D75" s="17"/>
      <c r="E75" s="11">
        <v>5470.52</v>
      </c>
    </row>
    <row r="77" spans="1:6" x14ac:dyDescent="0.25">
      <c r="A77" s="28" t="s">
        <v>127</v>
      </c>
      <c r="B77" s="3"/>
      <c r="C77" s="3"/>
    </row>
    <row r="78" spans="1:6" x14ac:dyDescent="0.25">
      <c r="A78" s="3" t="s">
        <v>125</v>
      </c>
      <c r="B78" s="3"/>
      <c r="C78" s="3"/>
      <c r="E78" s="26">
        <v>66</v>
      </c>
      <c r="F78" s="14" t="s">
        <v>189</v>
      </c>
    </row>
    <row r="79" spans="1:6" x14ac:dyDescent="0.25">
      <c r="A79" s="3" t="s">
        <v>126</v>
      </c>
      <c r="B79" s="3"/>
      <c r="C79" s="3"/>
      <c r="E79" s="27">
        <v>0</v>
      </c>
    </row>
    <row r="80" spans="1:6" x14ac:dyDescent="0.25">
      <c r="A80" s="3" t="s">
        <v>92</v>
      </c>
      <c r="B80" s="3"/>
      <c r="C80" s="3"/>
      <c r="E80" s="26">
        <f>E78+E79</f>
        <v>66</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170</v>
      </c>
      <c r="C87" s="32"/>
      <c r="D87" s="33"/>
      <c r="E87" s="34"/>
    </row>
    <row r="88" spans="1:5" x14ac:dyDescent="0.25">
      <c r="A88" s="8"/>
      <c r="B88" s="8"/>
      <c r="C88" s="8"/>
    </row>
  </sheetData>
  <mergeCells count="1">
    <mergeCell ref="B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D4C73-7592-45F8-9501-3F441C6DB5F9}">
  <sheetPr>
    <tabColor rgb="FF92D050"/>
  </sheetPr>
  <dimension ref="A1:R91"/>
  <sheetViews>
    <sheetView topLeftCell="A64" workbookViewId="0">
      <selection activeCell="B75" sqref="B75"/>
    </sheetView>
  </sheetViews>
  <sheetFormatPr defaultRowHeight="15" x14ac:dyDescent="0.25"/>
  <cols>
    <col min="1" max="1" width="31.7109375" customWidth="1"/>
    <col min="2" max="2" width="10.28515625" customWidth="1"/>
    <col min="3" max="3" width="12.42578125" customWidth="1"/>
    <col min="4" max="4" width="12" style="20" customWidth="1"/>
    <col min="5" max="5" width="12.42578125" style="14" customWidth="1"/>
    <col min="6" max="6" width="32.85546875" style="14" customWidth="1"/>
  </cols>
  <sheetData>
    <row r="1" spans="1:6" x14ac:dyDescent="0.25">
      <c r="B1" s="127" t="s">
        <v>77</v>
      </c>
      <c r="C1" s="127"/>
      <c r="D1" s="22"/>
      <c r="E1" s="21"/>
    </row>
    <row r="2" spans="1:6" ht="24.75" x14ac:dyDescent="0.25">
      <c r="A2" s="1"/>
      <c r="B2" s="2" t="s">
        <v>82</v>
      </c>
      <c r="C2" s="2" t="s">
        <v>83</v>
      </c>
      <c r="D2" s="15" t="s">
        <v>92</v>
      </c>
      <c r="E2" s="24" t="s">
        <v>76</v>
      </c>
      <c r="F2" s="24" t="s">
        <v>93</v>
      </c>
    </row>
    <row r="3" spans="1:6" x14ac:dyDescent="0.25">
      <c r="A3" s="3" t="s">
        <v>0</v>
      </c>
      <c r="B3" s="4"/>
      <c r="C3" s="4"/>
      <c r="D3" s="16"/>
      <c r="E3" s="10"/>
      <c r="F3" s="10"/>
    </row>
    <row r="4" spans="1:6" x14ac:dyDescent="0.25">
      <c r="A4" s="3" t="s">
        <v>1</v>
      </c>
      <c r="B4" s="4">
        <v>1499.58</v>
      </c>
      <c r="C4" s="4"/>
      <c r="D4" s="17">
        <f>B4+C4</f>
        <v>1499.58</v>
      </c>
      <c r="E4" s="10"/>
      <c r="F4" s="10"/>
    </row>
    <row r="5" spans="1:6" x14ac:dyDescent="0.25">
      <c r="A5" s="3" t="s">
        <v>2</v>
      </c>
      <c r="B5" s="4"/>
      <c r="C5" s="4"/>
      <c r="D5" s="17">
        <f>B5+C5</f>
        <v>0</v>
      </c>
      <c r="E5" s="10"/>
      <c r="F5" s="10"/>
    </row>
    <row r="6" spans="1:6" x14ac:dyDescent="0.25">
      <c r="A6" s="3" t="s">
        <v>3</v>
      </c>
      <c r="B6" s="6">
        <f t="shared" ref="B6:E6" si="0">(B4)+(B5)</f>
        <v>1499.58</v>
      </c>
      <c r="C6" s="6">
        <f t="shared" si="0"/>
        <v>0</v>
      </c>
      <c r="D6" s="18">
        <f t="shared" si="0"/>
        <v>1499.58</v>
      </c>
      <c r="E6" s="12">
        <f t="shared" si="0"/>
        <v>0</v>
      </c>
      <c r="F6" s="12"/>
    </row>
    <row r="7" spans="1:6" x14ac:dyDescent="0.25">
      <c r="A7" s="3" t="s">
        <v>4</v>
      </c>
      <c r="B7" s="4"/>
      <c r="C7" s="4"/>
      <c r="D7" s="16"/>
      <c r="E7" s="10"/>
      <c r="F7" s="10"/>
    </row>
    <row r="8" spans="1:6" x14ac:dyDescent="0.25">
      <c r="A8" s="3" t="s">
        <v>5</v>
      </c>
      <c r="B8" s="4"/>
      <c r="C8" s="4"/>
      <c r="D8" s="17">
        <f t="shared" ref="D8:D19" si="1">B8+C8</f>
        <v>0</v>
      </c>
      <c r="E8" s="10"/>
      <c r="F8" s="10"/>
    </row>
    <row r="9" spans="1:6" x14ac:dyDescent="0.25">
      <c r="A9" s="3" t="s">
        <v>6</v>
      </c>
      <c r="B9" s="4"/>
      <c r="C9" s="4"/>
      <c r="D9" s="17">
        <f t="shared" si="1"/>
        <v>0</v>
      </c>
      <c r="E9" s="10"/>
      <c r="F9" s="10"/>
    </row>
    <row r="10" spans="1:6" x14ac:dyDescent="0.25">
      <c r="A10" s="3" t="s">
        <v>7</v>
      </c>
      <c r="B10" s="4"/>
      <c r="C10" s="4"/>
      <c r="D10" s="17">
        <f t="shared" si="1"/>
        <v>0</v>
      </c>
      <c r="E10" s="10"/>
      <c r="F10" s="10"/>
    </row>
    <row r="11" spans="1:6" x14ac:dyDescent="0.25">
      <c r="A11" s="3" t="s">
        <v>8</v>
      </c>
      <c r="B11" s="4"/>
      <c r="C11" s="4"/>
      <c r="D11" s="17">
        <f t="shared" si="1"/>
        <v>0</v>
      </c>
      <c r="E11" s="10">
        <v>16000</v>
      </c>
      <c r="F11" s="10"/>
    </row>
    <row r="12" spans="1:6" x14ac:dyDescent="0.25">
      <c r="A12" s="3" t="s">
        <v>9</v>
      </c>
      <c r="B12" s="4"/>
      <c r="C12" s="4"/>
      <c r="D12" s="17">
        <f t="shared" si="1"/>
        <v>0</v>
      </c>
      <c r="E12" s="10"/>
      <c r="F12" s="10"/>
    </row>
    <row r="13" spans="1:6" s="119" customFormat="1" x14ac:dyDescent="0.25">
      <c r="A13" s="3" t="s">
        <v>310</v>
      </c>
      <c r="B13" s="4">
        <v>50</v>
      </c>
      <c r="C13" s="4"/>
      <c r="D13" s="17">
        <f t="shared" si="1"/>
        <v>50</v>
      </c>
      <c r="E13" s="10">
        <v>3000</v>
      </c>
      <c r="F13" s="10"/>
    </row>
    <row r="14" spans="1:6" x14ac:dyDescent="0.25">
      <c r="A14" s="3" t="s">
        <v>10</v>
      </c>
      <c r="B14" s="4"/>
      <c r="C14" s="4"/>
      <c r="D14" s="17">
        <f t="shared" si="1"/>
        <v>0</v>
      </c>
      <c r="E14" s="10"/>
      <c r="F14" s="10"/>
    </row>
    <row r="15" spans="1:6" x14ac:dyDescent="0.25">
      <c r="A15" s="3" t="s">
        <v>11</v>
      </c>
      <c r="B15" s="4"/>
      <c r="C15" s="4"/>
      <c r="D15" s="17">
        <f t="shared" si="1"/>
        <v>0</v>
      </c>
      <c r="E15" s="10"/>
      <c r="F15" s="10"/>
    </row>
    <row r="16" spans="1:6" x14ac:dyDescent="0.25">
      <c r="A16" s="3" t="s">
        <v>12</v>
      </c>
      <c r="B16" s="4"/>
      <c r="C16" s="4"/>
      <c r="D16" s="17">
        <f t="shared" si="1"/>
        <v>0</v>
      </c>
      <c r="E16" s="10"/>
      <c r="F16" s="10"/>
    </row>
    <row r="17" spans="1:6" x14ac:dyDescent="0.25">
      <c r="A17" s="3" t="s">
        <v>13</v>
      </c>
      <c r="B17" s="4"/>
      <c r="C17" s="4"/>
      <c r="D17" s="17">
        <f t="shared" si="1"/>
        <v>0</v>
      </c>
      <c r="E17" s="10"/>
      <c r="F17" s="10"/>
    </row>
    <row r="18" spans="1:6" x14ac:dyDescent="0.25">
      <c r="A18" s="3" t="s">
        <v>14</v>
      </c>
      <c r="B18" s="4">
        <v>5468</v>
      </c>
      <c r="C18" s="4"/>
      <c r="D18" s="17">
        <f t="shared" si="1"/>
        <v>5468</v>
      </c>
      <c r="E18" s="10">
        <v>0</v>
      </c>
      <c r="F18" s="10"/>
    </row>
    <row r="19" spans="1:6" x14ac:dyDescent="0.25">
      <c r="A19" s="3" t="s">
        <v>15</v>
      </c>
      <c r="B19" s="4"/>
      <c r="C19" s="4"/>
      <c r="D19" s="17">
        <f t="shared" si="1"/>
        <v>0</v>
      </c>
      <c r="E19" s="10"/>
      <c r="F19" s="10"/>
    </row>
    <row r="20" spans="1:6" x14ac:dyDescent="0.25">
      <c r="A20" s="3" t="s">
        <v>16</v>
      </c>
      <c r="B20" s="6">
        <f t="shared" ref="B20:E20" si="2">(B18)+(B19)</f>
        <v>5468</v>
      </c>
      <c r="C20" s="6">
        <f t="shared" si="2"/>
        <v>0</v>
      </c>
      <c r="D20" s="18">
        <f t="shared" si="2"/>
        <v>5468</v>
      </c>
      <c r="E20" s="12">
        <f t="shared" si="2"/>
        <v>0</v>
      </c>
      <c r="F20" s="12"/>
    </row>
    <row r="21" spans="1:6" x14ac:dyDescent="0.25">
      <c r="A21" s="3" t="s">
        <v>17</v>
      </c>
      <c r="B21" s="4"/>
      <c r="C21" s="4"/>
      <c r="D21" s="16"/>
      <c r="E21" s="10"/>
      <c r="F21" s="10"/>
    </row>
    <row r="22" spans="1:6" x14ac:dyDescent="0.25">
      <c r="A22" s="3" t="s">
        <v>18</v>
      </c>
      <c r="B22" s="6">
        <f>(((((((((((B7)+(B8))+(B9))+(B10))+(B11))+(B12))+(B14))+(B15))+(B16))+(B17))+(B20))+(B21)+B13</f>
        <v>5518</v>
      </c>
      <c r="C22" s="6">
        <f>(((((((((((C7)+(C8))+(C9))+(C10))+(C11))+(C12))+(C14))+(C15))+(C16))+(C17))+(C20))+(C21)+C13</f>
        <v>0</v>
      </c>
      <c r="D22" s="6">
        <f>(((((((((((D7)+(D8))+(D9))+(D10))+(D11))+(D12))+(D14))+(D15))+(D16))+(D17))+(D20))+(D21)+D13</f>
        <v>5518</v>
      </c>
      <c r="E22" s="12">
        <f>(((((((((((E7)+(E8))+(E9))+(E10))+(E11))+(E12))+(E14))+(E15))+(E16))+(E17))+(E20))+(E21)+E13</f>
        <v>19000</v>
      </c>
      <c r="F22" s="12"/>
    </row>
    <row r="23" spans="1:6" x14ac:dyDescent="0.25">
      <c r="A23" s="3" t="s">
        <v>19</v>
      </c>
      <c r="B23" s="4"/>
      <c r="C23" s="5"/>
      <c r="D23" s="17">
        <f t="shared" ref="D23:D26" si="3">B23+C23</f>
        <v>0</v>
      </c>
      <c r="E23" s="11">
        <v>0</v>
      </c>
      <c r="F23" s="11"/>
    </row>
    <row r="24" spans="1:6" x14ac:dyDescent="0.25">
      <c r="A24" s="3" t="s">
        <v>20</v>
      </c>
      <c r="B24" s="4"/>
      <c r="C24" s="4"/>
      <c r="D24" s="17">
        <f t="shared" si="3"/>
        <v>0</v>
      </c>
      <c r="E24" s="10"/>
      <c r="F24" s="10"/>
    </row>
    <row r="25" spans="1:6" x14ac:dyDescent="0.25">
      <c r="A25" s="3" t="s">
        <v>21</v>
      </c>
      <c r="B25" s="4"/>
      <c r="C25" s="4"/>
      <c r="D25" s="17">
        <f t="shared" si="3"/>
        <v>0</v>
      </c>
      <c r="E25" s="10"/>
      <c r="F25" s="10"/>
    </row>
    <row r="26" spans="1:6" x14ac:dyDescent="0.25">
      <c r="A26" s="3" t="s">
        <v>6</v>
      </c>
      <c r="B26" s="4"/>
      <c r="C26" s="4"/>
      <c r="D26" s="17">
        <f t="shared" si="3"/>
        <v>0</v>
      </c>
      <c r="E26" s="10"/>
      <c r="F26" s="10"/>
    </row>
    <row r="27" spans="1:6" x14ac:dyDescent="0.25">
      <c r="A27" s="3" t="s">
        <v>22</v>
      </c>
      <c r="B27" s="6">
        <f t="shared" ref="B27:E27" si="4">(B25)+(B26)</f>
        <v>0</v>
      </c>
      <c r="C27" s="6">
        <f t="shared" si="4"/>
        <v>0</v>
      </c>
      <c r="D27" s="18">
        <f t="shared" si="4"/>
        <v>0</v>
      </c>
      <c r="E27" s="12">
        <f t="shared" si="4"/>
        <v>0</v>
      </c>
      <c r="F27" s="12"/>
    </row>
    <row r="28" spans="1:6" x14ac:dyDescent="0.25">
      <c r="A28" s="3" t="s">
        <v>23</v>
      </c>
      <c r="B28" s="6">
        <f t="shared" ref="B28:C28" si="5">((((B6)+(B22))+(B23))+(B24))+(B27)</f>
        <v>7017.58</v>
      </c>
      <c r="C28" s="6">
        <f t="shared" si="5"/>
        <v>0</v>
      </c>
      <c r="D28" s="18">
        <f>((((D6)+(D22))+(D23))+(D24))+(D27)</f>
        <v>7017.58</v>
      </c>
      <c r="E28" s="12">
        <f t="shared" ref="E28" si="6">((((E6)+(E22))+(E23))+(E24))+(E27)</f>
        <v>19000</v>
      </c>
      <c r="F28" s="12"/>
    </row>
    <row r="29" spans="1:6" x14ac:dyDescent="0.25">
      <c r="A29" s="3" t="s">
        <v>24</v>
      </c>
      <c r="B29" s="6">
        <f t="shared" ref="B29:E29" si="7">(B28)-(0)</f>
        <v>7017.58</v>
      </c>
      <c r="C29" s="6">
        <f t="shared" si="7"/>
        <v>0</v>
      </c>
      <c r="D29" s="18">
        <f t="shared" si="7"/>
        <v>7017.58</v>
      </c>
      <c r="E29" s="12">
        <f t="shared" si="7"/>
        <v>19000</v>
      </c>
      <c r="F29" s="12"/>
    </row>
    <row r="30" spans="1:6" x14ac:dyDescent="0.25">
      <c r="A30" s="3" t="s">
        <v>25</v>
      </c>
      <c r="B30" s="4"/>
      <c r="C30" s="4"/>
      <c r="D30" s="17">
        <f t="shared" ref="D30:D35" si="8">B30+C30</f>
        <v>0</v>
      </c>
      <c r="E30" s="10"/>
      <c r="F30" s="10"/>
    </row>
    <row r="31" spans="1:6" x14ac:dyDescent="0.25">
      <c r="A31" s="3" t="s">
        <v>26</v>
      </c>
      <c r="B31" s="4"/>
      <c r="C31" s="4"/>
      <c r="D31" s="17">
        <f t="shared" si="8"/>
        <v>0</v>
      </c>
      <c r="E31" s="10"/>
      <c r="F31" s="10"/>
    </row>
    <row r="32" spans="1:6" x14ac:dyDescent="0.25">
      <c r="A32" s="3" t="s">
        <v>27</v>
      </c>
      <c r="B32" s="4"/>
      <c r="C32" s="4"/>
      <c r="D32" s="17">
        <f t="shared" si="8"/>
        <v>0</v>
      </c>
      <c r="E32" s="10"/>
      <c r="F32" s="10"/>
    </row>
    <row r="33" spans="1:17" x14ac:dyDescent="0.25">
      <c r="A33" s="3" t="s">
        <v>28</v>
      </c>
      <c r="B33" s="4"/>
      <c r="C33" s="4"/>
      <c r="D33" s="17">
        <f t="shared" si="8"/>
        <v>0</v>
      </c>
      <c r="E33" s="10"/>
      <c r="F33" s="10"/>
    </row>
    <row r="34" spans="1:17" x14ac:dyDescent="0.25">
      <c r="A34" s="3" t="s">
        <v>29</v>
      </c>
      <c r="B34" s="4"/>
      <c r="C34" s="4"/>
      <c r="D34" s="17">
        <f t="shared" si="8"/>
        <v>0</v>
      </c>
      <c r="E34" s="10"/>
      <c r="F34" s="10"/>
    </row>
    <row r="35" spans="1:17" x14ac:dyDescent="0.25">
      <c r="A35" s="3" t="s">
        <v>30</v>
      </c>
      <c r="B35" s="4"/>
      <c r="C35" s="4"/>
      <c r="D35" s="17">
        <f t="shared" si="8"/>
        <v>0</v>
      </c>
      <c r="E35" s="10"/>
      <c r="F35" s="10"/>
    </row>
    <row r="36" spans="1:17" x14ac:dyDescent="0.25">
      <c r="A36" s="3" t="s">
        <v>31</v>
      </c>
      <c r="B36" s="6">
        <f t="shared" ref="B36:E36" si="9">((((B31)+(B32))+(B33))+(B34))+(B35)</f>
        <v>0</v>
      </c>
      <c r="C36" s="6">
        <f t="shared" si="9"/>
        <v>0</v>
      </c>
      <c r="D36" s="18">
        <f t="shared" si="9"/>
        <v>0</v>
      </c>
      <c r="E36" s="12">
        <f t="shared" si="9"/>
        <v>0</v>
      </c>
      <c r="F36" s="12"/>
    </row>
    <row r="37" spans="1:17" x14ac:dyDescent="0.25">
      <c r="A37" s="3" t="s">
        <v>32</v>
      </c>
      <c r="B37" s="4"/>
      <c r="C37" s="4"/>
      <c r="D37" s="16"/>
      <c r="E37" s="10"/>
      <c r="F37" s="10"/>
    </row>
    <row r="38" spans="1:17" x14ac:dyDescent="0.25">
      <c r="A38" s="3" t="s">
        <v>33</v>
      </c>
      <c r="B38" s="4"/>
      <c r="C38" s="4"/>
      <c r="D38" s="17">
        <f t="shared" ref="D38:D41" si="10">B38+C38</f>
        <v>0</v>
      </c>
      <c r="E38" s="10"/>
      <c r="F38" s="10"/>
    </row>
    <row r="39" spans="1:17" x14ac:dyDescent="0.25">
      <c r="A39" s="3" t="s">
        <v>34</v>
      </c>
      <c r="B39" s="4"/>
      <c r="C39" s="4"/>
      <c r="D39" s="17">
        <f t="shared" si="10"/>
        <v>0</v>
      </c>
      <c r="E39" s="10"/>
      <c r="F39" s="10"/>
    </row>
    <row r="40" spans="1:17" s="119" customFormat="1" x14ac:dyDescent="0.25">
      <c r="A40" s="3" t="s">
        <v>311</v>
      </c>
      <c r="B40" s="4">
        <v>2104.96</v>
      </c>
      <c r="C40" s="4"/>
      <c r="D40" s="17"/>
      <c r="E40" s="10"/>
      <c r="F40" s="10"/>
    </row>
    <row r="41" spans="1:17" x14ac:dyDescent="0.25">
      <c r="A41" s="3" t="s">
        <v>35</v>
      </c>
      <c r="B41" s="4"/>
      <c r="C41" s="4"/>
      <c r="D41" s="17">
        <f t="shared" si="10"/>
        <v>0</v>
      </c>
      <c r="E41" s="10"/>
      <c r="F41" s="10"/>
    </row>
    <row r="42" spans="1:17" x14ac:dyDescent="0.25">
      <c r="A42" s="3" t="s">
        <v>36</v>
      </c>
      <c r="B42" s="6">
        <f>(((B37)+(B38))+(B39))+(B41)+B40</f>
        <v>2104.96</v>
      </c>
      <c r="C42" s="6">
        <f>(((C37)+(C38))+(C39))+(C41)+C40</f>
        <v>0</v>
      </c>
      <c r="D42" s="6">
        <f>(((D37)+(D38))+(D39))+(D41)+D40</f>
        <v>0</v>
      </c>
      <c r="E42" s="12">
        <f>(((E37)+(E38))+(E39))+(E41)+E40</f>
        <v>0</v>
      </c>
      <c r="F42" s="12"/>
    </row>
    <row r="43" spans="1:17" x14ac:dyDescent="0.25">
      <c r="A43" s="3" t="s">
        <v>37</v>
      </c>
      <c r="B43" s="4"/>
      <c r="C43" s="4"/>
      <c r="D43" s="16"/>
      <c r="E43" s="10"/>
      <c r="F43" s="10"/>
    </row>
    <row r="44" spans="1:17" ht="23.25" x14ac:dyDescent="0.25">
      <c r="A44" s="3" t="s">
        <v>38</v>
      </c>
      <c r="B44" s="5">
        <v>2545.6</v>
      </c>
      <c r="C44" s="4"/>
      <c r="D44" s="17">
        <f t="shared" ref="D44:D56" si="11">B44+C44</f>
        <v>2545.6</v>
      </c>
      <c r="E44" s="11">
        <f>2545.6+7500+390+800+84</f>
        <v>11319.6</v>
      </c>
      <c r="F44" s="38" t="s">
        <v>312</v>
      </c>
      <c r="Q44" s="121" t="s">
        <v>324</v>
      </c>
    </row>
    <row r="45" spans="1:17" ht="46.9" customHeight="1" x14ac:dyDescent="0.25">
      <c r="A45" s="3" t="s">
        <v>39</v>
      </c>
      <c r="B45" s="4"/>
      <c r="C45" s="4"/>
      <c r="D45" s="17">
        <f t="shared" si="11"/>
        <v>0</v>
      </c>
      <c r="E45" s="11">
        <f>4952</f>
        <v>4952</v>
      </c>
      <c r="F45" s="10" t="s">
        <v>330</v>
      </c>
    </row>
    <row r="46" spans="1:17" ht="23.25" x14ac:dyDescent="0.25">
      <c r="A46" s="28" t="s">
        <v>141</v>
      </c>
      <c r="B46" s="4">
        <f>85+435</f>
        <v>520</v>
      </c>
      <c r="C46" s="4"/>
      <c r="D46" s="17">
        <f t="shared" si="11"/>
        <v>520</v>
      </c>
      <c r="E46" s="10">
        <v>0</v>
      </c>
      <c r="F46" s="10" t="s">
        <v>328</v>
      </c>
    </row>
    <row r="47" spans="1:17" x14ac:dyDescent="0.25">
      <c r="A47" s="3" t="s">
        <v>41</v>
      </c>
      <c r="B47" s="4"/>
      <c r="C47" s="4"/>
      <c r="D47" s="17">
        <f t="shared" si="11"/>
        <v>0</v>
      </c>
      <c r="E47" s="10"/>
      <c r="F47" s="10"/>
    </row>
    <row r="48" spans="1:17" x14ac:dyDescent="0.25">
      <c r="A48" s="3" t="s">
        <v>42</v>
      </c>
      <c r="B48" s="4"/>
      <c r="C48" s="4"/>
      <c r="D48" s="17">
        <f t="shared" si="11"/>
        <v>0</v>
      </c>
      <c r="E48" s="11"/>
      <c r="F48" s="11"/>
    </row>
    <row r="49" spans="1:18" x14ac:dyDescent="0.25">
      <c r="A49" s="3" t="s">
        <v>43</v>
      </c>
      <c r="B49" s="4"/>
      <c r="C49" s="4"/>
      <c r="D49" s="17">
        <f t="shared" si="11"/>
        <v>0</v>
      </c>
      <c r="E49" s="10"/>
      <c r="F49" s="10"/>
    </row>
    <row r="50" spans="1:18" ht="23.25" x14ac:dyDescent="0.25">
      <c r="A50" s="3" t="s">
        <v>44</v>
      </c>
      <c r="B50" s="4"/>
      <c r="C50" s="4"/>
      <c r="D50" s="17">
        <f t="shared" si="11"/>
        <v>0</v>
      </c>
      <c r="E50" s="11">
        <v>0</v>
      </c>
      <c r="F50" s="10" t="s">
        <v>329</v>
      </c>
    </row>
    <row r="51" spans="1:18" x14ac:dyDescent="0.25">
      <c r="A51" s="3" t="s">
        <v>45</v>
      </c>
      <c r="B51" s="4"/>
      <c r="C51" s="4"/>
      <c r="D51" s="17">
        <f t="shared" si="11"/>
        <v>0</v>
      </c>
      <c r="E51" s="10"/>
      <c r="F51" s="10"/>
    </row>
    <row r="52" spans="1:18" x14ac:dyDescent="0.25">
      <c r="A52" s="3" t="s">
        <v>46</v>
      </c>
      <c r="B52" s="4"/>
      <c r="C52" s="4"/>
      <c r="D52" s="17">
        <f t="shared" si="11"/>
        <v>0</v>
      </c>
      <c r="E52" s="10"/>
      <c r="F52" s="10"/>
    </row>
    <row r="53" spans="1:18" x14ac:dyDescent="0.25">
      <c r="A53" s="3" t="s">
        <v>268</v>
      </c>
      <c r="B53" s="4">
        <v>641.72</v>
      </c>
      <c r="C53" s="4"/>
      <c r="D53" s="17">
        <f t="shared" si="11"/>
        <v>641.72</v>
      </c>
      <c r="E53" s="10">
        <f>5*E83</f>
        <v>420</v>
      </c>
      <c r="F53" s="10" t="s">
        <v>267</v>
      </c>
      <c r="J53" s="51"/>
    </row>
    <row r="54" spans="1:18" ht="23.25" x14ac:dyDescent="0.25">
      <c r="A54" s="3" t="s">
        <v>48</v>
      </c>
      <c r="B54" s="4"/>
      <c r="C54" s="4">
        <v>2339.2800000000002</v>
      </c>
      <c r="D54" s="17">
        <f t="shared" si="11"/>
        <v>2339.2800000000002</v>
      </c>
      <c r="E54" s="10">
        <f>2158*3</f>
        <v>6474</v>
      </c>
      <c r="F54" s="10" t="s">
        <v>281</v>
      </c>
      <c r="J54" s="47"/>
      <c r="K54" s="8"/>
      <c r="L54" s="8"/>
      <c r="M54" s="8"/>
      <c r="N54" s="8"/>
      <c r="O54" s="8"/>
      <c r="P54" s="8"/>
      <c r="Q54" s="8"/>
      <c r="R54" s="8"/>
    </row>
    <row r="55" spans="1:18" x14ac:dyDescent="0.25">
      <c r="A55" s="3" t="s">
        <v>49</v>
      </c>
      <c r="B55" s="4"/>
      <c r="C55" s="4"/>
      <c r="D55" s="17">
        <f t="shared" si="11"/>
        <v>0</v>
      </c>
      <c r="E55" s="10"/>
      <c r="F55" s="10"/>
      <c r="J55" s="48"/>
      <c r="K55" s="8"/>
      <c r="L55" s="8"/>
      <c r="M55" s="8"/>
      <c r="N55" s="8"/>
      <c r="O55" s="8"/>
      <c r="P55" s="8"/>
      <c r="Q55" s="8"/>
      <c r="R55" s="8"/>
    </row>
    <row r="56" spans="1:18" x14ac:dyDescent="0.25">
      <c r="A56" s="3" t="s">
        <v>50</v>
      </c>
      <c r="B56" s="4"/>
      <c r="C56" s="4"/>
      <c r="D56" s="17">
        <f t="shared" si="11"/>
        <v>0</v>
      </c>
      <c r="E56" s="10"/>
      <c r="F56" s="10"/>
      <c r="J56" s="48"/>
      <c r="K56" s="8"/>
      <c r="L56" s="8"/>
      <c r="M56" s="8"/>
      <c r="N56" s="8"/>
      <c r="O56" s="49"/>
      <c r="P56" s="8"/>
      <c r="Q56" s="8"/>
      <c r="R56" s="8"/>
    </row>
    <row r="57" spans="1:18" x14ac:dyDescent="0.25">
      <c r="A57" s="3" t="s">
        <v>51</v>
      </c>
      <c r="B57" s="6">
        <f t="shared" ref="B57:E57" si="12">((B54)+(B55))+(B56)</f>
        <v>0</v>
      </c>
      <c r="C57" s="6">
        <f t="shared" si="12"/>
        <v>2339.2800000000002</v>
      </c>
      <c r="D57" s="18">
        <f t="shared" si="12"/>
        <v>2339.2800000000002</v>
      </c>
      <c r="E57" s="12">
        <f t="shared" si="12"/>
        <v>6474</v>
      </c>
      <c r="F57" s="12"/>
      <c r="J57" s="48"/>
      <c r="K57" s="8"/>
      <c r="L57" s="8"/>
      <c r="M57" s="8"/>
      <c r="N57" s="8"/>
      <c r="O57" s="48">
        <v>2454.6</v>
      </c>
      <c r="P57" s="8"/>
      <c r="Q57" s="8"/>
      <c r="R57" s="8"/>
    </row>
    <row r="58" spans="1:18" x14ac:dyDescent="0.25">
      <c r="A58" s="3" t="s">
        <v>52</v>
      </c>
      <c r="B58" s="4"/>
      <c r="C58" s="4"/>
      <c r="D58" s="17">
        <f t="shared" ref="D58:D65" si="13">B58+C58</f>
        <v>0</v>
      </c>
      <c r="E58" s="10">
        <f>800+560+1020+76</f>
        <v>2456</v>
      </c>
      <c r="F58" s="10" t="s">
        <v>313</v>
      </c>
      <c r="J58" s="48"/>
      <c r="K58" s="8"/>
      <c r="L58" s="8"/>
      <c r="M58" s="8"/>
      <c r="N58" s="8"/>
      <c r="O58" s="48">
        <v>1500</v>
      </c>
      <c r="P58" s="8"/>
      <c r="Q58" s="8"/>
      <c r="R58" s="8"/>
    </row>
    <row r="59" spans="1:18" x14ac:dyDescent="0.25">
      <c r="A59" s="3" t="s">
        <v>269</v>
      </c>
      <c r="B59" s="4">
        <v>4000</v>
      </c>
      <c r="C59" s="4"/>
      <c r="D59" s="17">
        <f t="shared" si="13"/>
        <v>4000</v>
      </c>
      <c r="E59" s="10">
        <f>15*E83</f>
        <v>1260</v>
      </c>
      <c r="F59" s="10" t="s">
        <v>265</v>
      </c>
      <c r="J59" s="48"/>
      <c r="K59" s="8"/>
      <c r="L59" s="8"/>
      <c r="M59" s="8"/>
      <c r="N59" s="8"/>
      <c r="O59" s="8">
        <v>2700</v>
      </c>
      <c r="P59" s="48"/>
      <c r="Q59" s="8"/>
      <c r="R59" s="8"/>
    </row>
    <row r="60" spans="1:18" x14ac:dyDescent="0.25">
      <c r="A60" s="3" t="s">
        <v>54</v>
      </c>
      <c r="B60" s="4"/>
      <c r="C60" s="4"/>
      <c r="D60" s="17">
        <f t="shared" si="13"/>
        <v>0</v>
      </c>
      <c r="E60" s="10"/>
      <c r="F60" s="10"/>
      <c r="J60" s="48"/>
      <c r="K60" s="8"/>
      <c r="L60" s="8"/>
      <c r="M60" s="8"/>
      <c r="N60" s="8"/>
      <c r="O60" s="8"/>
      <c r="P60" s="8"/>
      <c r="Q60" s="8"/>
      <c r="R60" s="8"/>
    </row>
    <row r="61" spans="1:18" x14ac:dyDescent="0.25">
      <c r="A61" s="3" t="s">
        <v>55</v>
      </c>
      <c r="B61" s="4">
        <v>641.11</v>
      </c>
      <c r="C61" s="4"/>
      <c r="D61" s="17">
        <f t="shared" si="13"/>
        <v>641.11</v>
      </c>
      <c r="E61" s="10"/>
      <c r="F61" s="10"/>
      <c r="J61" s="48"/>
      <c r="K61" s="8"/>
      <c r="L61" s="8"/>
      <c r="M61" s="8"/>
      <c r="N61" s="8"/>
      <c r="O61" s="48">
        <v>900</v>
      </c>
      <c r="P61" s="8"/>
      <c r="Q61" s="8"/>
      <c r="R61" s="8"/>
    </row>
    <row r="62" spans="1:18" x14ac:dyDescent="0.25">
      <c r="A62" s="3" t="s">
        <v>56</v>
      </c>
      <c r="B62" s="4"/>
      <c r="C62" s="4"/>
      <c r="D62" s="17">
        <f t="shared" si="13"/>
        <v>0</v>
      </c>
      <c r="E62" s="10"/>
      <c r="F62" s="10"/>
      <c r="J62" s="48"/>
      <c r="K62" s="48"/>
      <c r="L62" s="8"/>
      <c r="M62" s="8"/>
      <c r="N62" s="48"/>
      <c r="O62" s="48">
        <v>900</v>
      </c>
      <c r="P62" s="8"/>
      <c r="Q62" s="8"/>
      <c r="R62" s="8"/>
    </row>
    <row r="63" spans="1:18" x14ac:dyDescent="0.25">
      <c r="A63" s="3" t="s">
        <v>325</v>
      </c>
      <c r="B63" s="4">
        <v>1200</v>
      </c>
      <c r="C63" s="4"/>
      <c r="D63" s="17">
        <f t="shared" si="13"/>
        <v>1200</v>
      </c>
      <c r="E63" s="10">
        <v>32000</v>
      </c>
      <c r="F63" s="10" t="s">
        <v>212</v>
      </c>
      <c r="J63" s="48"/>
      <c r="K63" s="8"/>
      <c r="L63" s="8"/>
      <c r="M63" s="8"/>
      <c r="N63" s="8"/>
      <c r="O63" s="48">
        <v>500</v>
      </c>
      <c r="P63" s="48"/>
      <c r="Q63" s="8"/>
      <c r="R63" s="8"/>
    </row>
    <row r="64" spans="1:18" s="119" customFormat="1" ht="24.6" customHeight="1" x14ac:dyDescent="0.25">
      <c r="A64" s="3" t="s">
        <v>326</v>
      </c>
      <c r="B64" s="4"/>
      <c r="C64" s="4"/>
      <c r="D64" s="17"/>
      <c r="E64" s="10">
        <v>16898.89</v>
      </c>
      <c r="F64" s="38" t="s">
        <v>327</v>
      </c>
      <c r="J64" s="48"/>
      <c r="O64" s="48"/>
      <c r="P64" s="48"/>
    </row>
    <row r="65" spans="1:18" x14ac:dyDescent="0.25">
      <c r="A65" s="3" t="s">
        <v>58</v>
      </c>
      <c r="B65" s="4"/>
      <c r="C65" s="4"/>
      <c r="D65" s="17">
        <f t="shared" si="13"/>
        <v>0</v>
      </c>
      <c r="E65" s="10"/>
      <c r="F65" s="10"/>
      <c r="J65" s="48"/>
      <c r="K65" s="8"/>
      <c r="L65" s="8"/>
      <c r="M65" s="8"/>
      <c r="N65" s="8"/>
      <c r="O65" s="8"/>
      <c r="P65" s="8"/>
      <c r="Q65" s="8"/>
      <c r="R65" s="8"/>
    </row>
    <row r="66" spans="1:18" x14ac:dyDescent="0.25">
      <c r="A66" s="3" t="s">
        <v>59</v>
      </c>
      <c r="B66" s="6">
        <f t="shared" ref="B66:C66" si="14">((((((((((((((((((B43)+(B44))+(B45))+(B46))+(B47))+(B48))+(B49))+(B50))+(B51))+(B52))+(B53))+(B57))+(B58))+(B59))+(B60))+(B61))+(B62))+(B63))+(B65)</f>
        <v>9548.43</v>
      </c>
      <c r="C66" s="6">
        <f t="shared" si="14"/>
        <v>2339.2800000000002</v>
      </c>
      <c r="D66" s="18">
        <f>((((((((((((((((((D43)+(D44))+(D45))+(D46))+(D47))+(D48))+(D49))+(D50))+(D51))+(D52))+(D53))+(D57))+(D58))+(D59))+(D60))+(D61))+(D62))+(D63))+(D65)</f>
        <v>11887.710000000001</v>
      </c>
      <c r="E66" s="12">
        <f>((((((((((((((((((E43)+(E44))+(E45))+(E46))+(E47))+(E48))+(E49))+(E50))+(E51))+(E52))+(E53))+(E57))+(E58))+(E59))+(E60))+(E61))+(E62))+(E63))+(E65)+E64</f>
        <v>75780.489999999991</v>
      </c>
      <c r="F66" s="12"/>
      <c r="J66" s="48"/>
      <c r="K66" s="8"/>
      <c r="L66" s="8"/>
      <c r="M66" s="8"/>
      <c r="N66" s="8"/>
      <c r="O66" s="8"/>
      <c r="P66" s="8"/>
      <c r="Q66" s="8"/>
      <c r="R66" s="8"/>
    </row>
    <row r="67" spans="1:18" x14ac:dyDescent="0.25">
      <c r="A67" s="3" t="s">
        <v>60</v>
      </c>
      <c r="B67" s="6">
        <f t="shared" ref="B67:E67" si="15">((B36)+(B42))+(B66)</f>
        <v>11653.39</v>
      </c>
      <c r="C67" s="6">
        <f t="shared" si="15"/>
        <v>2339.2800000000002</v>
      </c>
      <c r="D67" s="18">
        <f t="shared" si="15"/>
        <v>11887.710000000001</v>
      </c>
      <c r="E67" s="12">
        <f t="shared" si="15"/>
        <v>75780.489999999991</v>
      </c>
      <c r="F67" s="12"/>
      <c r="J67" s="48"/>
      <c r="K67" s="8"/>
      <c r="L67" s="8"/>
      <c r="M67" s="8"/>
      <c r="N67" s="8"/>
      <c r="O67" s="8"/>
      <c r="P67" s="8"/>
      <c r="Q67" s="8"/>
      <c r="R67" s="8"/>
    </row>
    <row r="68" spans="1:18" x14ac:dyDescent="0.25">
      <c r="A68" s="3" t="s">
        <v>61</v>
      </c>
      <c r="B68" s="6">
        <f t="shared" ref="B68:E68" si="16">(B29)-(B67)</f>
        <v>-4635.8099999999995</v>
      </c>
      <c r="C68" s="6">
        <f t="shared" si="16"/>
        <v>-2339.2800000000002</v>
      </c>
      <c r="D68" s="18">
        <f t="shared" si="16"/>
        <v>-4870.130000000001</v>
      </c>
      <c r="E68" s="12">
        <f t="shared" si="16"/>
        <v>-56780.489999999991</v>
      </c>
      <c r="F68" s="12"/>
      <c r="J68" s="48"/>
      <c r="K68" s="8"/>
      <c r="L68" s="8"/>
      <c r="M68" s="8"/>
      <c r="N68" s="8"/>
      <c r="O68" s="48">
        <v>900</v>
      </c>
      <c r="P68" s="48"/>
      <c r="Q68" s="8"/>
      <c r="R68" s="8"/>
    </row>
    <row r="69" spans="1:18" x14ac:dyDescent="0.25">
      <c r="A69" s="3" t="s">
        <v>62</v>
      </c>
      <c r="B69" s="4"/>
      <c r="C69" s="4"/>
      <c r="D69" s="17">
        <f t="shared" ref="D69:D72" si="17">B69+C69</f>
        <v>0</v>
      </c>
      <c r="E69" s="10"/>
      <c r="F69" s="10"/>
      <c r="J69" s="48"/>
      <c r="K69" s="8"/>
      <c r="L69" s="8"/>
      <c r="M69" s="8"/>
      <c r="N69" s="8"/>
      <c r="O69" s="48"/>
      <c r="P69" s="48"/>
      <c r="Q69" s="8"/>
      <c r="R69" s="8"/>
    </row>
    <row r="70" spans="1:18" x14ac:dyDescent="0.25">
      <c r="A70" s="3" t="s">
        <v>63</v>
      </c>
      <c r="B70" s="4"/>
      <c r="C70" s="4"/>
      <c r="D70" s="17">
        <f t="shared" si="17"/>
        <v>0</v>
      </c>
      <c r="E70" s="10"/>
      <c r="F70" s="10"/>
      <c r="J70" s="48"/>
      <c r="K70" s="8"/>
      <c r="L70" s="8"/>
      <c r="M70" s="8"/>
      <c r="N70" s="8"/>
      <c r="O70" s="48"/>
      <c r="P70" s="48"/>
      <c r="Q70" s="8"/>
      <c r="R70" s="8"/>
    </row>
    <row r="71" spans="1:18" x14ac:dyDescent="0.25">
      <c r="A71" s="3" t="s">
        <v>64</v>
      </c>
      <c r="B71" s="4"/>
      <c r="C71" s="4"/>
      <c r="D71" s="17">
        <f t="shared" si="17"/>
        <v>0</v>
      </c>
      <c r="E71" s="10">
        <v>32000</v>
      </c>
      <c r="F71" s="10" t="s">
        <v>262</v>
      </c>
      <c r="J71" s="48"/>
      <c r="K71" s="8"/>
      <c r="L71" s="8"/>
      <c r="M71" s="8"/>
      <c r="N71" s="8"/>
      <c r="O71" s="8"/>
      <c r="P71" s="8"/>
      <c r="Q71" s="8"/>
      <c r="R71" s="8"/>
    </row>
    <row r="72" spans="1:18" x14ac:dyDescent="0.25">
      <c r="A72" s="3" t="s">
        <v>65</v>
      </c>
      <c r="B72" s="4"/>
      <c r="C72" s="4"/>
      <c r="D72" s="17">
        <f t="shared" si="17"/>
        <v>0</v>
      </c>
      <c r="E72" s="10"/>
      <c r="F72" s="25"/>
      <c r="J72" s="48"/>
      <c r="K72" s="8"/>
      <c r="L72" s="8"/>
      <c r="M72" s="8"/>
      <c r="N72" s="8"/>
      <c r="O72" s="8"/>
      <c r="P72" s="8"/>
      <c r="Q72" s="8"/>
      <c r="R72" s="8"/>
    </row>
    <row r="73" spans="1:18" x14ac:dyDescent="0.25">
      <c r="A73" s="3" t="s">
        <v>66</v>
      </c>
      <c r="B73" s="6">
        <f>(B71)+(B72)</f>
        <v>0</v>
      </c>
      <c r="C73" s="6">
        <f>(C71)+(C72)</f>
        <v>0</v>
      </c>
      <c r="D73" s="18">
        <f>(D71)+(D72)</f>
        <v>0</v>
      </c>
      <c r="E73" s="12">
        <f>(E71)+(E72)</f>
        <v>32000</v>
      </c>
      <c r="F73" s="12"/>
      <c r="J73" s="47"/>
      <c r="K73" s="8"/>
      <c r="L73" s="8"/>
      <c r="M73" s="8"/>
      <c r="N73" s="8"/>
      <c r="O73" s="8"/>
      <c r="P73" s="8"/>
      <c r="Q73" s="8"/>
      <c r="R73" s="8"/>
    </row>
    <row r="74" spans="1:18" x14ac:dyDescent="0.25">
      <c r="A74" s="3" t="s">
        <v>67</v>
      </c>
      <c r="B74" s="6">
        <f>(B70)+(B73)</f>
        <v>0</v>
      </c>
      <c r="C74" s="6">
        <f>(C70)+(C73)</f>
        <v>0</v>
      </c>
      <c r="D74" s="18">
        <f>(D70)+(D73)</f>
        <v>0</v>
      </c>
      <c r="E74" s="12">
        <f>(E70)+(E73)</f>
        <v>32000</v>
      </c>
      <c r="F74" s="12"/>
      <c r="J74" s="48"/>
      <c r="K74" s="8"/>
      <c r="L74" s="8"/>
      <c r="M74" s="8"/>
      <c r="N74" s="8"/>
      <c r="O74" s="8"/>
      <c r="P74" s="8"/>
      <c r="Q74" s="8"/>
      <c r="R74" s="8"/>
    </row>
    <row r="75" spans="1:18" x14ac:dyDescent="0.25">
      <c r="A75" s="3" t="s">
        <v>68</v>
      </c>
      <c r="B75" s="6">
        <f t="shared" ref="B75:E75" si="18">(B74)-(0)</f>
        <v>0</v>
      </c>
      <c r="C75" s="6">
        <f t="shared" si="18"/>
        <v>0</v>
      </c>
      <c r="D75" s="18">
        <f t="shared" si="18"/>
        <v>0</v>
      </c>
      <c r="E75" s="12">
        <f t="shared" si="18"/>
        <v>32000</v>
      </c>
      <c r="F75" s="12"/>
      <c r="J75" s="48"/>
      <c r="K75" s="8"/>
      <c r="L75" s="8"/>
      <c r="M75" s="8"/>
      <c r="N75" s="8"/>
      <c r="O75" s="8"/>
      <c r="P75" s="8"/>
      <c r="Q75" s="8"/>
      <c r="R75" s="8"/>
    </row>
    <row r="76" spans="1:18" x14ac:dyDescent="0.25">
      <c r="A76" s="3" t="s">
        <v>69</v>
      </c>
      <c r="B76" s="7">
        <f>(B68)+(B75)</f>
        <v>-4635.8099999999995</v>
      </c>
      <c r="C76" s="7">
        <f>(C68)+(C75)</f>
        <v>-2339.2800000000002</v>
      </c>
      <c r="D76" s="19">
        <f>(D68)+(D75)</f>
        <v>-4870.130000000001</v>
      </c>
      <c r="E76" s="13">
        <f>(E68)+(E75)</f>
        <v>-24780.489999999991</v>
      </c>
      <c r="F76" s="13"/>
      <c r="J76" s="48"/>
      <c r="K76" s="8"/>
      <c r="L76" s="8"/>
      <c r="M76" s="8"/>
      <c r="N76" s="8"/>
      <c r="O76" s="8"/>
      <c r="P76" s="8"/>
      <c r="Q76" s="8"/>
      <c r="R76" s="8"/>
    </row>
    <row r="77" spans="1:18" x14ac:dyDescent="0.25">
      <c r="A77" s="3"/>
      <c r="B77" s="4"/>
      <c r="C77" s="4"/>
      <c r="D77" s="16"/>
      <c r="E77" s="10"/>
      <c r="F77" s="10"/>
      <c r="J77" s="48"/>
      <c r="K77" s="8"/>
      <c r="L77" s="8"/>
      <c r="M77" s="8"/>
      <c r="N77" s="8"/>
      <c r="O77" s="8"/>
      <c r="P77" s="8"/>
      <c r="Q77" s="8"/>
      <c r="R77" s="8"/>
    </row>
    <row r="78" spans="1:18" ht="23.25" x14ac:dyDescent="0.25">
      <c r="A78" s="3" t="s">
        <v>336</v>
      </c>
      <c r="D78" s="17"/>
      <c r="E78" s="11">
        <v>13969.57</v>
      </c>
      <c r="J78" s="48"/>
      <c r="K78" s="8"/>
      <c r="L78" s="8"/>
      <c r="M78" s="8"/>
      <c r="N78" s="8"/>
      <c r="O78" s="48"/>
      <c r="P78" s="8"/>
      <c r="Q78" s="8"/>
      <c r="R78" s="8"/>
    </row>
    <row r="79" spans="1:18" x14ac:dyDescent="0.25">
      <c r="J79" s="50"/>
      <c r="K79" s="8"/>
      <c r="L79" s="8"/>
      <c r="M79" s="8"/>
      <c r="N79" s="8"/>
      <c r="O79" s="8"/>
      <c r="P79" s="8"/>
      <c r="Q79" s="8"/>
      <c r="R79" s="8"/>
    </row>
    <row r="80" spans="1:18" x14ac:dyDescent="0.25">
      <c r="A80" s="28" t="s">
        <v>127</v>
      </c>
      <c r="B80" s="3"/>
      <c r="C80" s="3"/>
    </row>
    <row r="81" spans="1:5" x14ac:dyDescent="0.25">
      <c r="A81" s="3" t="s">
        <v>125</v>
      </c>
      <c r="B81" s="3"/>
      <c r="C81" s="3"/>
      <c r="E81" s="26">
        <v>84</v>
      </c>
    </row>
    <row r="82" spans="1:5" x14ac:dyDescent="0.25">
      <c r="A82" s="3" t="s">
        <v>126</v>
      </c>
      <c r="B82" s="3"/>
      <c r="C82" s="3"/>
      <c r="E82" s="27">
        <v>0</v>
      </c>
    </row>
    <row r="83" spans="1:5" x14ac:dyDescent="0.25">
      <c r="A83" s="3" t="s">
        <v>92</v>
      </c>
      <c r="B83" s="3"/>
      <c r="C83" s="3"/>
      <c r="E83" s="26">
        <f>E81+E82</f>
        <v>84</v>
      </c>
    </row>
    <row r="85" spans="1:5" ht="23.25" x14ac:dyDescent="0.25">
      <c r="A85" s="28" t="s">
        <v>129</v>
      </c>
      <c r="B85" s="8"/>
      <c r="C85" s="8"/>
    </row>
    <row r="86" spans="1:5" x14ac:dyDescent="0.25">
      <c r="A86" s="28" t="s">
        <v>125</v>
      </c>
      <c r="B86" s="8"/>
      <c r="C86" s="8"/>
      <c r="E86" s="14">
        <v>2699</v>
      </c>
    </row>
    <row r="87" spans="1:5" x14ac:dyDescent="0.25">
      <c r="A87" s="28" t="s">
        <v>128</v>
      </c>
      <c r="B87" s="8"/>
      <c r="C87" s="8"/>
      <c r="E87" s="14">
        <v>2158</v>
      </c>
    </row>
    <row r="89" spans="1:5" x14ac:dyDescent="0.25">
      <c r="A89" s="28" t="s">
        <v>130</v>
      </c>
      <c r="B89" s="29" t="s">
        <v>134</v>
      </c>
      <c r="C89" s="29" t="s">
        <v>131</v>
      </c>
      <c r="D89" s="30" t="s">
        <v>132</v>
      </c>
      <c r="E89" s="31" t="s">
        <v>133</v>
      </c>
    </row>
    <row r="90" spans="1:5" x14ac:dyDescent="0.25">
      <c r="A90" s="28"/>
      <c r="B90" s="33" t="s">
        <v>288</v>
      </c>
      <c r="C90" s="33"/>
      <c r="D90" s="33"/>
      <c r="E90" s="34"/>
    </row>
    <row r="91" spans="1:5" x14ac:dyDescent="0.25">
      <c r="A91" s="8"/>
      <c r="B91" s="8"/>
      <c r="C91" s="8"/>
    </row>
  </sheetData>
  <mergeCells count="1">
    <mergeCell ref="B1:C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2303F-A45A-4FD4-9CA0-8B602682754B}">
  <sheetPr>
    <tabColor rgb="FFFFC000"/>
  </sheetPr>
  <dimension ref="A1:F88"/>
  <sheetViews>
    <sheetView topLeftCell="A37" workbookViewId="0">
      <selection activeCell="B75" sqref="B75"/>
    </sheetView>
  </sheetViews>
  <sheetFormatPr defaultRowHeight="15" x14ac:dyDescent="0.25"/>
  <cols>
    <col min="1" max="1" width="31.7109375" customWidth="1"/>
    <col min="2" max="2" width="15.7109375" bestFit="1" customWidth="1"/>
    <col min="3" max="3" width="13.5703125" bestFit="1" customWidth="1"/>
    <col min="4" max="4" width="14" style="20" customWidth="1"/>
    <col min="5" max="5" width="12.42578125" style="14" customWidth="1"/>
    <col min="6" max="6" width="32.85546875" style="14" customWidth="1"/>
  </cols>
  <sheetData>
    <row r="1" spans="1:6" x14ac:dyDescent="0.25">
      <c r="B1" s="127" t="s">
        <v>308</v>
      </c>
      <c r="C1" s="127"/>
      <c r="D1" s="22"/>
      <c r="E1" s="21"/>
    </row>
    <row r="2" spans="1:6" ht="48.6" customHeight="1" x14ac:dyDescent="0.25">
      <c r="A2" s="1"/>
      <c r="B2" s="2" t="s">
        <v>85</v>
      </c>
      <c r="C2" s="2" t="s">
        <v>84</v>
      </c>
      <c r="D2" s="15" t="s">
        <v>92</v>
      </c>
      <c r="E2" s="24" t="s">
        <v>76</v>
      </c>
      <c r="F2" s="24" t="s">
        <v>93</v>
      </c>
    </row>
    <row r="3" spans="1:6" x14ac:dyDescent="0.25">
      <c r="A3" s="3" t="s">
        <v>0</v>
      </c>
      <c r="B3" s="4"/>
      <c r="C3" s="4"/>
      <c r="D3" s="16"/>
      <c r="E3" s="10"/>
      <c r="F3" s="10"/>
    </row>
    <row r="4" spans="1:6" x14ac:dyDescent="0.25">
      <c r="A4" s="3" t="s">
        <v>1</v>
      </c>
      <c r="B4" s="4">
        <v>2986.59</v>
      </c>
      <c r="C4" s="4"/>
      <c r="D4" s="17">
        <f>B4+C4</f>
        <v>2986.59</v>
      </c>
      <c r="E4" s="10"/>
      <c r="F4" s="10"/>
    </row>
    <row r="5" spans="1:6" x14ac:dyDescent="0.25">
      <c r="A5" s="3" t="s">
        <v>2</v>
      </c>
      <c r="B5" s="4"/>
      <c r="C5" s="4"/>
      <c r="D5" s="17">
        <f>B5+C5</f>
        <v>0</v>
      </c>
      <c r="E5" s="10"/>
      <c r="F5" s="10"/>
    </row>
    <row r="6" spans="1:6" x14ac:dyDescent="0.25">
      <c r="A6" s="3" t="s">
        <v>3</v>
      </c>
      <c r="B6" s="6">
        <f t="shared" ref="B6" si="0">(B4)+(B5)</f>
        <v>2986.59</v>
      </c>
      <c r="C6" s="6">
        <f t="shared" ref="C6:E6" si="1">(C4)+(C5)</f>
        <v>0</v>
      </c>
      <c r="D6" s="18">
        <f t="shared" si="1"/>
        <v>2986.59</v>
      </c>
      <c r="E6" s="12">
        <f t="shared" si="1"/>
        <v>0</v>
      </c>
      <c r="F6" s="12"/>
    </row>
    <row r="7" spans="1:6" x14ac:dyDescent="0.25">
      <c r="A7" s="3" t="s">
        <v>4</v>
      </c>
      <c r="B7" s="4"/>
      <c r="C7" s="4"/>
      <c r="D7" s="16"/>
      <c r="E7" s="10"/>
      <c r="F7" s="10"/>
    </row>
    <row r="8" spans="1:6" x14ac:dyDescent="0.25">
      <c r="A8" s="3" t="s">
        <v>5</v>
      </c>
      <c r="B8" s="4"/>
      <c r="C8" s="4"/>
      <c r="D8" s="17">
        <f t="shared" ref="D8:D20"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4"/>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c r="C20" s="5"/>
      <c r="D20" s="17">
        <f t="shared" si="2"/>
        <v>0</v>
      </c>
      <c r="E20" s="10"/>
      <c r="F20" s="10"/>
    </row>
    <row r="21" spans="1:6" x14ac:dyDescent="0.25">
      <c r="A21" s="3" t="s">
        <v>18</v>
      </c>
      <c r="B21" s="6">
        <f t="shared" ref="B21" si="5">(((((((((((B7)+(B8))+(B9))+(B10))+(B11))+(B12))+(B13))+(B14))+(B15))+(B16))+(B19))+(B20)</f>
        <v>0</v>
      </c>
      <c r="C21" s="6">
        <f t="shared" ref="C21:E21" si="6">(((((((((((C7)+(C8))+(C9))+(C10))+(C11))+(C12))+(C13))+(C14))+(C15))+(C16))+(C19))+(C20)</f>
        <v>0</v>
      </c>
      <c r="D21" s="18">
        <f t="shared" si="6"/>
        <v>0</v>
      </c>
      <c r="E21" s="12">
        <f t="shared" si="6"/>
        <v>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2986.59</v>
      </c>
      <c r="C27" s="6">
        <f t="shared" ref="C27" si="11">((((C6)+(C21))+(C22))+(C23))+(C26)</f>
        <v>0</v>
      </c>
      <c r="D27" s="18">
        <f>((((D6)+(D21))+(D22))+(D23))+(D26)</f>
        <v>2986.59</v>
      </c>
      <c r="E27" s="12">
        <f t="shared" ref="E27" si="12">((((E6)+(E21))+(E22))+(E23))+(E26)</f>
        <v>0</v>
      </c>
      <c r="F27" s="12"/>
    </row>
    <row r="28" spans="1:6" x14ac:dyDescent="0.25">
      <c r="A28" s="3" t="s">
        <v>24</v>
      </c>
      <c r="B28" s="6">
        <f t="shared" ref="B28" si="13">(B27)-(0)</f>
        <v>2986.59</v>
      </c>
      <c r="C28" s="6">
        <f t="shared" ref="C28:E28" si="14">(C27)-(0)</f>
        <v>0</v>
      </c>
      <c r="D28" s="18">
        <f t="shared" si="14"/>
        <v>2986.59</v>
      </c>
      <c r="E28" s="12">
        <f t="shared" si="14"/>
        <v>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x14ac:dyDescent="0.25">
      <c r="A42" s="3" t="s">
        <v>38</v>
      </c>
      <c r="B42" s="4">
        <v>1637.55</v>
      </c>
      <c r="C42" s="4"/>
      <c r="D42" s="17">
        <f t="shared" ref="D42:D54" si="21">B42+C42</f>
        <v>1637.55</v>
      </c>
      <c r="E42" s="11">
        <v>1500</v>
      </c>
      <c r="F42" s="11"/>
    </row>
    <row r="43" spans="1:6" x14ac:dyDescent="0.25">
      <c r="A43" s="3" t="s">
        <v>39</v>
      </c>
      <c r="B43" s="4"/>
      <c r="C43" s="4"/>
      <c r="D43" s="17">
        <f t="shared" si="21"/>
        <v>0</v>
      </c>
      <c r="E43" s="10"/>
      <c r="F43" s="10"/>
    </row>
    <row r="44" spans="1:6" x14ac:dyDescent="0.25">
      <c r="A44" s="3" t="s">
        <v>40</v>
      </c>
      <c r="B44" s="4"/>
      <c r="C44" s="4"/>
      <c r="D44" s="17">
        <f t="shared" si="21"/>
        <v>0</v>
      </c>
      <c r="E44" s="10"/>
      <c r="F44" s="10"/>
    </row>
    <row r="45" spans="1:6" x14ac:dyDescent="0.25">
      <c r="A45" s="3" t="s">
        <v>41</v>
      </c>
      <c r="B45" s="4">
        <v>444</v>
      </c>
      <c r="C45" s="4"/>
      <c r="D45" s="17">
        <f t="shared" si="21"/>
        <v>444</v>
      </c>
      <c r="E45" s="10">
        <v>450</v>
      </c>
      <c r="F45" s="10"/>
    </row>
    <row r="46" spans="1:6" x14ac:dyDescent="0.25">
      <c r="A46" s="3" t="s">
        <v>42</v>
      </c>
      <c r="B46" s="4"/>
      <c r="C46" s="4"/>
      <c r="D46" s="17">
        <f t="shared" si="21"/>
        <v>0</v>
      </c>
      <c r="E46" s="11"/>
      <c r="F46" s="11"/>
    </row>
    <row r="47" spans="1:6" x14ac:dyDescent="0.25">
      <c r="A47" s="3" t="s">
        <v>43</v>
      </c>
      <c r="B47" s="4"/>
      <c r="C47" s="4"/>
      <c r="D47" s="17">
        <f t="shared" si="21"/>
        <v>0</v>
      </c>
      <c r="E47" s="10"/>
      <c r="F47" s="10"/>
    </row>
    <row r="48" spans="1:6" x14ac:dyDescent="0.25">
      <c r="A48" s="3" t="s">
        <v>44</v>
      </c>
      <c r="B48" s="4">
        <v>268</v>
      </c>
      <c r="C48" s="4"/>
      <c r="D48" s="17">
        <f t="shared" si="21"/>
        <v>268</v>
      </c>
      <c r="E48" s="10">
        <v>270</v>
      </c>
      <c r="F48" s="10"/>
    </row>
    <row r="49" spans="1:6" x14ac:dyDescent="0.25">
      <c r="A49" s="3" t="s">
        <v>45</v>
      </c>
      <c r="B49" s="4"/>
      <c r="C49" s="4"/>
      <c r="D49" s="17">
        <f t="shared" si="21"/>
        <v>0</v>
      </c>
      <c r="E49" s="10"/>
      <c r="F49" s="10"/>
    </row>
    <row r="50" spans="1:6" x14ac:dyDescent="0.25">
      <c r="A50" s="3" t="s">
        <v>46</v>
      </c>
      <c r="B50" s="4"/>
      <c r="C50" s="4"/>
      <c r="D50" s="17">
        <f t="shared" si="21"/>
        <v>0</v>
      </c>
      <c r="E50" s="10"/>
      <c r="F50" s="10"/>
    </row>
    <row r="51" spans="1:6" x14ac:dyDescent="0.25">
      <c r="A51" s="3" t="s">
        <v>268</v>
      </c>
      <c r="B51" s="4"/>
      <c r="C51" s="4"/>
      <c r="D51" s="17">
        <f t="shared" si="21"/>
        <v>0</v>
      </c>
      <c r="E51" s="10">
        <f>5*E80</f>
        <v>110</v>
      </c>
      <c r="F51" s="10" t="s">
        <v>267</v>
      </c>
    </row>
    <row r="52" spans="1:6" x14ac:dyDescent="0.25">
      <c r="A52" s="3" t="s">
        <v>48</v>
      </c>
      <c r="B52" s="4"/>
      <c r="C52" s="4"/>
      <c r="D52" s="17">
        <f t="shared" si="21"/>
        <v>0</v>
      </c>
      <c r="E52" s="10">
        <v>2158</v>
      </c>
      <c r="F52" s="10" t="s">
        <v>211</v>
      </c>
    </row>
    <row r="53" spans="1:6" x14ac:dyDescent="0.25">
      <c r="A53" s="3" t="s">
        <v>49</v>
      </c>
      <c r="B53" s="4"/>
      <c r="C53" s="4"/>
      <c r="D53" s="17">
        <f t="shared" si="21"/>
        <v>0</v>
      </c>
      <c r="E53" s="10"/>
      <c r="F53" s="10"/>
    </row>
    <row r="54" spans="1:6" x14ac:dyDescent="0.25">
      <c r="A54" s="3" t="s">
        <v>50</v>
      </c>
      <c r="B54" s="4"/>
      <c r="C54" s="4"/>
      <c r="D54" s="17">
        <f t="shared" si="21"/>
        <v>0</v>
      </c>
      <c r="E54" s="10"/>
      <c r="F54" s="10"/>
    </row>
    <row r="55" spans="1:6" x14ac:dyDescent="0.25">
      <c r="A55" s="3" t="s">
        <v>51</v>
      </c>
      <c r="B55" s="6">
        <f t="shared" ref="B55" si="22">((B52)+(B53))+(B54)</f>
        <v>0</v>
      </c>
      <c r="C55" s="6">
        <f t="shared" ref="C55:E55" si="23">((C52)+(C53))+(C54)</f>
        <v>0</v>
      </c>
      <c r="D55" s="18">
        <f t="shared" si="23"/>
        <v>0</v>
      </c>
      <c r="E55" s="12">
        <f t="shared" si="23"/>
        <v>2158</v>
      </c>
      <c r="F55" s="12"/>
    </row>
    <row r="56" spans="1:6" x14ac:dyDescent="0.25">
      <c r="A56" s="3" t="s">
        <v>52</v>
      </c>
      <c r="B56" s="4"/>
      <c r="C56" s="4"/>
      <c r="D56" s="17">
        <f t="shared" ref="D56:D62" si="24">B56+C56</f>
        <v>0</v>
      </c>
      <c r="E56" s="10"/>
      <c r="F56" s="10"/>
    </row>
    <row r="57" spans="1:6" x14ac:dyDescent="0.25">
      <c r="A57" s="3" t="s">
        <v>269</v>
      </c>
      <c r="B57" s="4"/>
      <c r="C57" s="4"/>
      <c r="D57" s="17">
        <f t="shared" si="24"/>
        <v>0</v>
      </c>
      <c r="E57" s="10">
        <f>15*E80</f>
        <v>330</v>
      </c>
      <c r="F57" s="10" t="s">
        <v>265</v>
      </c>
    </row>
    <row r="58" spans="1:6" x14ac:dyDescent="0.25">
      <c r="A58" s="3" t="s">
        <v>54</v>
      </c>
      <c r="B58" s="4"/>
      <c r="C58" s="4"/>
      <c r="D58" s="17">
        <f t="shared" si="24"/>
        <v>0</v>
      </c>
      <c r="E58" s="10"/>
      <c r="F58" s="10"/>
    </row>
    <row r="59" spans="1:6" x14ac:dyDescent="0.25">
      <c r="A59" s="3" t="s">
        <v>55</v>
      </c>
      <c r="B59" s="4"/>
      <c r="C59" s="4"/>
      <c r="D59" s="17">
        <f t="shared" si="24"/>
        <v>0</v>
      </c>
      <c r="E59" s="10"/>
      <c r="F59" s="10"/>
    </row>
    <row r="60" spans="1:6" x14ac:dyDescent="0.25">
      <c r="A60" s="3" t="s">
        <v>56</v>
      </c>
      <c r="B60" s="4"/>
      <c r="C60" s="4"/>
      <c r="D60" s="17">
        <f t="shared" si="24"/>
        <v>0</v>
      </c>
      <c r="E60" s="10"/>
      <c r="F60" s="10"/>
    </row>
    <row r="61" spans="1:6" x14ac:dyDescent="0.25">
      <c r="A61" s="3" t="s">
        <v>57</v>
      </c>
      <c r="B61" s="5"/>
      <c r="C61" s="5"/>
      <c r="D61" s="17">
        <f t="shared" si="24"/>
        <v>0</v>
      </c>
      <c r="E61" s="10"/>
      <c r="F61" s="10"/>
    </row>
    <row r="62" spans="1:6" x14ac:dyDescent="0.25">
      <c r="A62" s="3" t="s">
        <v>58</v>
      </c>
      <c r="B62" s="5">
        <v>315</v>
      </c>
      <c r="C62" s="4"/>
      <c r="D62" s="17">
        <f t="shared" si="24"/>
        <v>315</v>
      </c>
      <c r="E62" s="10"/>
      <c r="F62" s="10"/>
    </row>
    <row r="63" spans="1:6" x14ac:dyDescent="0.25">
      <c r="A63" s="3" t="s">
        <v>59</v>
      </c>
      <c r="B63" s="6">
        <f t="shared" ref="B63" si="25">((((((((((((((((((B41)+(B42))+(B43))+(B44))+(B45))+(B46))+(B47))+(B48))+(B49))+(B50))+(B51))+(B55))+(B56))+(B57))+(B58))+(B59))+(B60))+(B61))+(B62)</f>
        <v>2664.55</v>
      </c>
      <c r="C63" s="6">
        <f t="shared" ref="C63" si="26">((((((((((((((((((C41)+(C42))+(C43))+(C44))+(C45))+(C46))+(C47))+(C48))+(C49))+(C50))+(C51))+(C55))+(C56))+(C57))+(C58))+(C59))+(C60))+(C61))+(C62)</f>
        <v>0</v>
      </c>
      <c r="D63" s="18">
        <f>((((((((((((((((((D41)+(D42))+(D43))+(D44))+(D45))+(D46))+(D47))+(D48))+(D49))+(D50))+(D51))+(D55))+(D56))+(D57))+(D58))+(D59))+(D60))+(D61))+(D62)</f>
        <v>2664.55</v>
      </c>
      <c r="E63" s="12">
        <f t="shared" ref="E63" si="27">((((((((((((((((((E41)+(E42))+(E43))+(E44))+(E45))+(E46))+(E47))+(E48))+(E49))+(E50))+(E51))+(E55))+(E56))+(E57))+(E58))+(E59))+(E60))+(E61))+(E62)</f>
        <v>4818</v>
      </c>
      <c r="F63" s="12"/>
    </row>
    <row r="64" spans="1:6" x14ac:dyDescent="0.25">
      <c r="A64" s="3" t="s">
        <v>60</v>
      </c>
      <c r="B64" s="6">
        <f t="shared" ref="B64" si="28">((B35)+(B40))+(B63)</f>
        <v>2664.55</v>
      </c>
      <c r="C64" s="6">
        <f t="shared" ref="C64:E64" si="29">((C35)+(C40))+(C63)</f>
        <v>0</v>
      </c>
      <c r="D64" s="18">
        <f t="shared" si="29"/>
        <v>2664.55</v>
      </c>
      <c r="E64" s="12">
        <f t="shared" si="29"/>
        <v>4818</v>
      </c>
      <c r="F64" s="12"/>
    </row>
    <row r="65" spans="1:6" x14ac:dyDescent="0.25">
      <c r="A65" s="3" t="s">
        <v>61</v>
      </c>
      <c r="B65" s="6">
        <f t="shared" ref="B65" si="30">(B28)-(B64)</f>
        <v>322.03999999999996</v>
      </c>
      <c r="C65" s="6">
        <f>(C28)-(C64)</f>
        <v>0</v>
      </c>
      <c r="D65" s="18">
        <f t="shared" ref="D65:E65" si="31">(D28)-(D64)</f>
        <v>322.03999999999996</v>
      </c>
      <c r="E65" s="12">
        <f t="shared" si="31"/>
        <v>-4818</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x14ac:dyDescent="0.25">
      <c r="A68" s="3" t="s">
        <v>64</v>
      </c>
      <c r="B68" s="4"/>
      <c r="C68" s="4"/>
      <c r="D68" s="17">
        <f t="shared" si="32"/>
        <v>0</v>
      </c>
      <c r="E68" s="10"/>
      <c r="F68" s="10"/>
    </row>
    <row r="69" spans="1:6" x14ac:dyDescent="0.25">
      <c r="A69" s="3" t="s">
        <v>65</v>
      </c>
      <c r="B69" s="4"/>
      <c r="C69" s="4"/>
      <c r="D69" s="17">
        <f t="shared" si="32"/>
        <v>0</v>
      </c>
      <c r="E69" s="10"/>
      <c r="F69" s="10"/>
    </row>
    <row r="70" spans="1:6" x14ac:dyDescent="0.25">
      <c r="A70" s="3" t="s">
        <v>66</v>
      </c>
      <c r="B70" s="6">
        <f t="shared" ref="B70" si="33">(B68)+(B69)</f>
        <v>0</v>
      </c>
      <c r="C70" s="6">
        <f t="shared" ref="C70:E70" si="34">(C68)+(C69)</f>
        <v>0</v>
      </c>
      <c r="D70" s="18">
        <f t="shared" si="34"/>
        <v>0</v>
      </c>
      <c r="E70" s="12">
        <f t="shared" si="34"/>
        <v>0</v>
      </c>
      <c r="F70" s="12"/>
    </row>
    <row r="71" spans="1:6" x14ac:dyDescent="0.25">
      <c r="A71" s="3" t="s">
        <v>67</v>
      </c>
      <c r="B71" s="6">
        <f t="shared" ref="B71" si="35">(B67)+(B70)</f>
        <v>0</v>
      </c>
      <c r="C71" s="6">
        <f t="shared" ref="C71:E71" si="36">(C67)+(C70)</f>
        <v>0</v>
      </c>
      <c r="D71" s="18">
        <f t="shared" si="36"/>
        <v>0</v>
      </c>
      <c r="E71" s="12">
        <f t="shared" si="36"/>
        <v>0</v>
      </c>
      <c r="F71" s="12"/>
    </row>
    <row r="72" spans="1:6" x14ac:dyDescent="0.25">
      <c r="A72" s="3" t="s">
        <v>68</v>
      </c>
      <c r="B72" s="6">
        <f t="shared" ref="B72" si="37">(B71)-(0)</f>
        <v>0</v>
      </c>
      <c r="C72" s="6">
        <f t="shared" ref="C72:E72" si="38">(C71)-(0)</f>
        <v>0</v>
      </c>
      <c r="D72" s="18">
        <f t="shared" si="38"/>
        <v>0</v>
      </c>
      <c r="E72" s="12">
        <f t="shared" si="38"/>
        <v>0</v>
      </c>
      <c r="F72" s="12"/>
    </row>
    <row r="73" spans="1:6" x14ac:dyDescent="0.25">
      <c r="A73" s="3" t="s">
        <v>69</v>
      </c>
      <c r="B73" s="7">
        <f t="shared" ref="B73" si="39">(B65)+(B72)</f>
        <v>322.03999999999996</v>
      </c>
      <c r="C73" s="7">
        <f t="shared" ref="C73" si="40">(C65)+(C72)</f>
        <v>0</v>
      </c>
      <c r="D73" s="19">
        <f>(D65)+(D72)</f>
        <v>322.03999999999996</v>
      </c>
      <c r="E73" s="13">
        <f t="shared" ref="E73" si="41">(E65)+(E72)</f>
        <v>-4818</v>
      </c>
      <c r="F73" s="13"/>
    </row>
    <row r="74" spans="1:6" x14ac:dyDescent="0.25">
      <c r="A74" s="3"/>
      <c r="B74" s="4"/>
      <c r="C74" s="4"/>
      <c r="D74" s="16"/>
      <c r="E74" s="10"/>
      <c r="F74" s="10"/>
    </row>
    <row r="75" spans="1:6" ht="23.25" x14ac:dyDescent="0.25">
      <c r="A75" s="3" t="s">
        <v>336</v>
      </c>
      <c r="D75" s="17"/>
      <c r="E75" s="11" t="e">
        <f>#REF!</f>
        <v>#REF!</v>
      </c>
    </row>
    <row r="77" spans="1:6" x14ac:dyDescent="0.25">
      <c r="A77" s="28" t="s">
        <v>127</v>
      </c>
      <c r="B77" s="3"/>
      <c r="C77" s="3"/>
    </row>
    <row r="78" spans="1:6" x14ac:dyDescent="0.25">
      <c r="A78" s="3" t="s">
        <v>125</v>
      </c>
      <c r="B78" s="3"/>
      <c r="C78" s="3"/>
      <c r="E78" s="26">
        <v>10</v>
      </c>
    </row>
    <row r="79" spans="1:6" x14ac:dyDescent="0.25">
      <c r="A79" s="3" t="s">
        <v>126</v>
      </c>
      <c r="B79" s="3"/>
      <c r="C79" s="3"/>
      <c r="E79" s="27">
        <v>12</v>
      </c>
    </row>
    <row r="80" spans="1:6" x14ac:dyDescent="0.25">
      <c r="A80" s="3" t="s">
        <v>92</v>
      </c>
      <c r="B80" s="3"/>
      <c r="C80" s="3"/>
      <c r="E80" s="26">
        <f>E78+E79</f>
        <v>22</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138</v>
      </c>
      <c r="C87" s="35">
        <v>44243</v>
      </c>
      <c r="D87" s="33" t="s">
        <v>139</v>
      </c>
      <c r="E87" s="34" t="s">
        <v>140</v>
      </c>
    </row>
    <row r="88" spans="1:5" x14ac:dyDescent="0.25">
      <c r="A88" s="8"/>
      <c r="B88" s="8"/>
      <c r="C88" s="8"/>
    </row>
  </sheetData>
  <mergeCells count="1">
    <mergeCell ref="B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0BB7F-7F51-4CD3-9CAF-49DDA8A704F8}">
  <sheetPr>
    <tabColor rgb="FF92D050"/>
  </sheetPr>
  <dimension ref="A1:F88"/>
  <sheetViews>
    <sheetView topLeftCell="A67" workbookViewId="0">
      <selection activeCell="B75" sqref="B75"/>
    </sheetView>
  </sheetViews>
  <sheetFormatPr defaultRowHeight="15" x14ac:dyDescent="0.25"/>
  <cols>
    <col min="1" max="1" width="31.7109375" customWidth="1"/>
    <col min="2" max="2" width="12.42578125" customWidth="1"/>
    <col min="3" max="3" width="11.42578125" customWidth="1"/>
    <col min="4" max="4" width="10.28515625" style="20" customWidth="1"/>
    <col min="5" max="5" width="12.42578125" style="14" customWidth="1"/>
    <col min="6" max="6" width="32.85546875" style="14" customWidth="1"/>
  </cols>
  <sheetData>
    <row r="1" spans="1:6" x14ac:dyDescent="0.25">
      <c r="B1" s="127" t="s">
        <v>308</v>
      </c>
      <c r="C1" s="127"/>
      <c r="D1" s="22"/>
      <c r="E1" s="21"/>
    </row>
    <row r="2" spans="1:6" ht="24.75" x14ac:dyDescent="0.25">
      <c r="A2" s="1"/>
      <c r="B2" s="2" t="s">
        <v>87</v>
      </c>
      <c r="C2" s="2" t="s">
        <v>86</v>
      </c>
      <c r="D2" s="15" t="s">
        <v>92</v>
      </c>
      <c r="E2" s="24" t="s">
        <v>76</v>
      </c>
      <c r="F2" s="24" t="s">
        <v>93</v>
      </c>
    </row>
    <row r="3" spans="1:6" x14ac:dyDescent="0.25">
      <c r="A3" s="3" t="s">
        <v>0</v>
      </c>
      <c r="B3" s="4"/>
      <c r="C3" s="4"/>
      <c r="D3" s="16"/>
      <c r="E3" s="10"/>
      <c r="F3" s="10"/>
    </row>
    <row r="4" spans="1:6" x14ac:dyDescent="0.25">
      <c r="A4" s="3" t="s">
        <v>1</v>
      </c>
      <c r="B4" s="4">
        <v>250</v>
      </c>
      <c r="C4" s="5"/>
      <c r="D4" s="17">
        <f>B4+C4</f>
        <v>250</v>
      </c>
      <c r="E4" s="10"/>
      <c r="F4" s="10"/>
    </row>
    <row r="5" spans="1:6" x14ac:dyDescent="0.25">
      <c r="A5" s="3" t="s">
        <v>2</v>
      </c>
      <c r="B5" s="4"/>
      <c r="C5" s="4"/>
      <c r="D5" s="17">
        <f>B5+C5</f>
        <v>0</v>
      </c>
      <c r="E5" s="10"/>
      <c r="F5" s="10"/>
    </row>
    <row r="6" spans="1:6" x14ac:dyDescent="0.25">
      <c r="A6" s="3" t="s">
        <v>3</v>
      </c>
      <c r="B6" s="6">
        <f t="shared" ref="B6" si="0">(B4)+(B5)</f>
        <v>250</v>
      </c>
      <c r="C6" s="6">
        <f t="shared" ref="C6:E6" si="1">(C4)+(C5)</f>
        <v>0</v>
      </c>
      <c r="D6" s="18">
        <f t="shared" si="1"/>
        <v>250</v>
      </c>
      <c r="E6" s="12">
        <f t="shared" si="1"/>
        <v>0</v>
      </c>
      <c r="F6" s="12"/>
    </row>
    <row r="7" spans="1:6" x14ac:dyDescent="0.25">
      <c r="A7" s="3" t="s">
        <v>4</v>
      </c>
      <c r="B7" s="4"/>
      <c r="C7" s="4"/>
      <c r="D7" s="16"/>
      <c r="E7" s="10"/>
      <c r="F7" s="10"/>
    </row>
    <row r="8" spans="1:6" x14ac:dyDescent="0.25">
      <c r="A8" s="3" t="s">
        <v>5</v>
      </c>
      <c r="B8" s="4"/>
      <c r="C8" s="4"/>
      <c r="D8" s="17">
        <f t="shared" ref="D8:D20" si="2">B8+C8</f>
        <v>0</v>
      </c>
      <c r="E8" s="10"/>
      <c r="F8" s="10"/>
    </row>
    <row r="9" spans="1:6" x14ac:dyDescent="0.25">
      <c r="A9" s="3" t="s">
        <v>6</v>
      </c>
      <c r="B9" s="4"/>
      <c r="C9" s="4"/>
      <c r="D9" s="17">
        <f t="shared" si="2"/>
        <v>0</v>
      </c>
      <c r="E9" s="10"/>
      <c r="F9" s="10"/>
    </row>
    <row r="10" spans="1:6" x14ac:dyDescent="0.25">
      <c r="A10" s="3" t="s">
        <v>7</v>
      </c>
      <c r="B10" s="4"/>
      <c r="C10" s="4"/>
      <c r="D10" s="17">
        <f t="shared" si="2"/>
        <v>0</v>
      </c>
      <c r="E10" s="10"/>
      <c r="F10" s="10"/>
    </row>
    <row r="11" spans="1:6" x14ac:dyDescent="0.25">
      <c r="A11" s="3" t="s">
        <v>8</v>
      </c>
      <c r="B11" s="4"/>
      <c r="C11" s="4"/>
      <c r="D11" s="17">
        <f t="shared" si="2"/>
        <v>0</v>
      </c>
      <c r="E11" s="10"/>
      <c r="F11" s="10"/>
    </row>
    <row r="12" spans="1:6" x14ac:dyDescent="0.25">
      <c r="A12" s="3" t="s">
        <v>9</v>
      </c>
      <c r="B12" s="4"/>
      <c r="C12" s="4"/>
      <c r="D12" s="17">
        <f t="shared" si="2"/>
        <v>0</v>
      </c>
      <c r="E12" s="10"/>
      <c r="F12" s="10"/>
    </row>
    <row r="13" spans="1:6" x14ac:dyDescent="0.25">
      <c r="A13" s="3" t="s">
        <v>10</v>
      </c>
      <c r="B13" s="4"/>
      <c r="C13" s="4"/>
      <c r="D13" s="17">
        <f t="shared" si="2"/>
        <v>0</v>
      </c>
      <c r="E13" s="10"/>
      <c r="F13" s="10"/>
    </row>
    <row r="14" spans="1:6" x14ac:dyDescent="0.25">
      <c r="A14" s="3" t="s">
        <v>11</v>
      </c>
      <c r="B14" s="4"/>
      <c r="C14" s="4"/>
      <c r="D14" s="17">
        <f t="shared" si="2"/>
        <v>0</v>
      </c>
      <c r="E14" s="10"/>
      <c r="F14" s="10"/>
    </row>
    <row r="15" spans="1:6" x14ac:dyDescent="0.25">
      <c r="A15" s="3" t="s">
        <v>12</v>
      </c>
      <c r="B15" s="4"/>
      <c r="C15" s="4"/>
      <c r="D15" s="17">
        <f t="shared" si="2"/>
        <v>0</v>
      </c>
      <c r="E15" s="10"/>
      <c r="F15" s="10"/>
    </row>
    <row r="16" spans="1:6" x14ac:dyDescent="0.25">
      <c r="A16" s="3" t="s">
        <v>13</v>
      </c>
      <c r="B16" s="4"/>
      <c r="C16" s="4"/>
      <c r="D16" s="17">
        <f t="shared" si="2"/>
        <v>0</v>
      </c>
      <c r="E16" s="10"/>
      <c r="F16" s="10"/>
    </row>
    <row r="17" spans="1:6" x14ac:dyDescent="0.25">
      <c r="A17" s="3" t="s">
        <v>14</v>
      </c>
      <c r="B17" s="4"/>
      <c r="C17" s="4"/>
      <c r="D17" s="17">
        <f t="shared" si="2"/>
        <v>0</v>
      </c>
      <c r="E17" s="10"/>
      <c r="F17" s="10"/>
    </row>
    <row r="18" spans="1:6" x14ac:dyDescent="0.25">
      <c r="A18" s="3" t="s">
        <v>15</v>
      </c>
      <c r="B18" s="4"/>
      <c r="C18" s="4"/>
      <c r="D18" s="17">
        <f t="shared" si="2"/>
        <v>0</v>
      </c>
      <c r="E18" s="10"/>
      <c r="F18" s="10"/>
    </row>
    <row r="19" spans="1:6" x14ac:dyDescent="0.25">
      <c r="A19" s="3" t="s">
        <v>16</v>
      </c>
      <c r="B19" s="6">
        <f t="shared" ref="B19" si="3">(B17)+(B18)</f>
        <v>0</v>
      </c>
      <c r="C19" s="6">
        <f t="shared" ref="C19:E19" si="4">(C17)+(C18)</f>
        <v>0</v>
      </c>
      <c r="D19" s="18">
        <f t="shared" si="4"/>
        <v>0</v>
      </c>
      <c r="E19" s="12">
        <f t="shared" si="4"/>
        <v>0</v>
      </c>
      <c r="F19" s="12"/>
    </row>
    <row r="20" spans="1:6" x14ac:dyDescent="0.25">
      <c r="A20" s="3" t="s">
        <v>17</v>
      </c>
      <c r="B20" s="4"/>
      <c r="C20" s="4"/>
      <c r="D20" s="17">
        <f t="shared" si="2"/>
        <v>0</v>
      </c>
      <c r="E20" s="10"/>
      <c r="F20" s="10"/>
    </row>
    <row r="21" spans="1:6" x14ac:dyDescent="0.25">
      <c r="A21" s="3" t="s">
        <v>18</v>
      </c>
      <c r="B21" s="6">
        <f t="shared" ref="B21" si="5">(((((((((((B7)+(B8))+(B9))+(B10))+(B11))+(B12))+(B13))+(B14))+(B15))+(B16))+(B19))+(B20)</f>
        <v>0</v>
      </c>
      <c r="C21" s="6">
        <f t="shared" ref="C21:E21" si="6">(((((((((((C7)+(C8))+(C9))+(C10))+(C11))+(C12))+(C13))+(C14))+(C15))+(C16))+(C19))+(C20)</f>
        <v>0</v>
      </c>
      <c r="D21" s="18">
        <f t="shared" si="6"/>
        <v>0</v>
      </c>
      <c r="E21" s="12">
        <f t="shared" si="6"/>
        <v>0</v>
      </c>
      <c r="F21" s="12"/>
    </row>
    <row r="22" spans="1:6" x14ac:dyDescent="0.25">
      <c r="A22" s="3" t="s">
        <v>19</v>
      </c>
      <c r="B22" s="5"/>
      <c r="C22" s="4"/>
      <c r="D22" s="17">
        <f t="shared" ref="D22:D25" si="7">B22+C22</f>
        <v>0</v>
      </c>
      <c r="E22" s="11">
        <v>0</v>
      </c>
      <c r="F22" s="11"/>
    </row>
    <row r="23" spans="1:6" x14ac:dyDescent="0.25">
      <c r="A23" s="3" t="s">
        <v>20</v>
      </c>
      <c r="B23" s="4"/>
      <c r="C23" s="4"/>
      <c r="D23" s="17">
        <f t="shared" si="7"/>
        <v>0</v>
      </c>
      <c r="E23" s="10"/>
      <c r="F23" s="10"/>
    </row>
    <row r="24" spans="1:6" x14ac:dyDescent="0.25">
      <c r="A24" s="3" t="s">
        <v>21</v>
      </c>
      <c r="B24" s="4"/>
      <c r="C24" s="4"/>
      <c r="D24" s="17">
        <f t="shared" si="7"/>
        <v>0</v>
      </c>
      <c r="E24" s="10"/>
      <c r="F24" s="10"/>
    </row>
    <row r="25" spans="1:6" x14ac:dyDescent="0.25">
      <c r="A25" s="3" t="s">
        <v>6</v>
      </c>
      <c r="B25" s="4"/>
      <c r="C25" s="4"/>
      <c r="D25" s="17">
        <f t="shared" si="7"/>
        <v>0</v>
      </c>
      <c r="E25" s="10"/>
      <c r="F25" s="10"/>
    </row>
    <row r="26" spans="1:6" x14ac:dyDescent="0.25">
      <c r="A26" s="3" t="s">
        <v>22</v>
      </c>
      <c r="B26" s="6">
        <f t="shared" ref="B26" si="8">(B24)+(B25)</f>
        <v>0</v>
      </c>
      <c r="C26" s="6">
        <f t="shared" ref="C26:E26" si="9">(C24)+(C25)</f>
        <v>0</v>
      </c>
      <c r="D26" s="18">
        <f t="shared" si="9"/>
        <v>0</v>
      </c>
      <c r="E26" s="12">
        <f t="shared" si="9"/>
        <v>0</v>
      </c>
      <c r="F26" s="12"/>
    </row>
    <row r="27" spans="1:6" x14ac:dyDescent="0.25">
      <c r="A27" s="3" t="s">
        <v>23</v>
      </c>
      <c r="B27" s="6">
        <f t="shared" ref="B27" si="10">((((B6)+(B21))+(B22))+(B23))+(B26)</f>
        <v>250</v>
      </c>
      <c r="C27" s="6">
        <f t="shared" ref="C27" si="11">((((C6)+(C21))+(C22))+(C23))+(C26)</f>
        <v>0</v>
      </c>
      <c r="D27" s="18">
        <f>((((D6)+(D21))+(D22))+(D23))+(D26)</f>
        <v>250</v>
      </c>
      <c r="E27" s="12">
        <f t="shared" ref="E27" si="12">((((E6)+(E21))+(E22))+(E23))+(E26)</f>
        <v>0</v>
      </c>
      <c r="F27" s="12"/>
    </row>
    <row r="28" spans="1:6" x14ac:dyDescent="0.25">
      <c r="A28" s="3" t="s">
        <v>24</v>
      </c>
      <c r="B28" s="6">
        <f t="shared" ref="B28" si="13">(B27)-(0)</f>
        <v>250</v>
      </c>
      <c r="C28" s="6">
        <f t="shared" ref="C28:E28" si="14">(C27)-(0)</f>
        <v>0</v>
      </c>
      <c r="D28" s="18">
        <f t="shared" si="14"/>
        <v>250</v>
      </c>
      <c r="E28" s="12">
        <f t="shared" si="14"/>
        <v>0</v>
      </c>
      <c r="F28" s="12"/>
    </row>
    <row r="29" spans="1:6" x14ac:dyDescent="0.25">
      <c r="A29" s="3" t="s">
        <v>25</v>
      </c>
      <c r="B29" s="4"/>
      <c r="C29" s="4"/>
      <c r="D29" s="17">
        <f t="shared" ref="D29:D34" si="15">B29+C29</f>
        <v>0</v>
      </c>
      <c r="E29" s="10"/>
      <c r="F29" s="10"/>
    </row>
    <row r="30" spans="1:6" x14ac:dyDescent="0.25">
      <c r="A30" s="3" t="s">
        <v>26</v>
      </c>
      <c r="B30" s="4"/>
      <c r="C30" s="4"/>
      <c r="D30" s="17">
        <f t="shared" si="15"/>
        <v>0</v>
      </c>
      <c r="E30" s="10"/>
      <c r="F30" s="10"/>
    </row>
    <row r="31" spans="1:6" x14ac:dyDescent="0.25">
      <c r="A31" s="3" t="s">
        <v>27</v>
      </c>
      <c r="B31" s="4"/>
      <c r="C31" s="4"/>
      <c r="D31" s="17">
        <f t="shared" si="15"/>
        <v>0</v>
      </c>
      <c r="E31" s="10"/>
      <c r="F31" s="10"/>
    </row>
    <row r="32" spans="1:6" x14ac:dyDescent="0.25">
      <c r="A32" s="3" t="s">
        <v>28</v>
      </c>
      <c r="B32" s="4"/>
      <c r="C32" s="4"/>
      <c r="D32" s="17">
        <f t="shared" si="15"/>
        <v>0</v>
      </c>
      <c r="E32" s="10"/>
      <c r="F32" s="10"/>
    </row>
    <row r="33" spans="1:6" x14ac:dyDescent="0.25">
      <c r="A33" s="3" t="s">
        <v>29</v>
      </c>
      <c r="B33" s="4"/>
      <c r="C33" s="4"/>
      <c r="D33" s="17">
        <f t="shared" si="15"/>
        <v>0</v>
      </c>
      <c r="E33" s="10"/>
      <c r="F33" s="10"/>
    </row>
    <row r="34" spans="1:6" x14ac:dyDescent="0.25">
      <c r="A34" s="3" t="s">
        <v>30</v>
      </c>
      <c r="B34" s="4"/>
      <c r="C34" s="4"/>
      <c r="D34" s="17">
        <f t="shared" si="15"/>
        <v>0</v>
      </c>
      <c r="E34" s="10"/>
      <c r="F34" s="10"/>
    </row>
    <row r="35" spans="1:6" x14ac:dyDescent="0.25">
      <c r="A35" s="3" t="s">
        <v>31</v>
      </c>
      <c r="B35" s="6">
        <f t="shared" ref="B35" si="16">((((B30)+(B31))+(B32))+(B33))+(B34)</f>
        <v>0</v>
      </c>
      <c r="C35" s="6">
        <f t="shared" ref="C35:E35" si="17">((((C30)+(C31))+(C32))+(C33))+(C34)</f>
        <v>0</v>
      </c>
      <c r="D35" s="18">
        <f t="shared" si="17"/>
        <v>0</v>
      </c>
      <c r="E35" s="12">
        <f t="shared" si="17"/>
        <v>0</v>
      </c>
      <c r="F35" s="12"/>
    </row>
    <row r="36" spans="1:6" x14ac:dyDescent="0.25">
      <c r="A36" s="3" t="s">
        <v>32</v>
      </c>
      <c r="B36" s="4"/>
      <c r="C36" s="4"/>
      <c r="D36" s="16"/>
      <c r="E36" s="10"/>
      <c r="F36" s="10"/>
    </row>
    <row r="37" spans="1:6" x14ac:dyDescent="0.25">
      <c r="A37" s="3" t="s">
        <v>33</v>
      </c>
      <c r="B37" s="4"/>
      <c r="C37" s="4"/>
      <c r="D37" s="17">
        <f t="shared" ref="D37:D39" si="18">B37+C37</f>
        <v>0</v>
      </c>
      <c r="E37" s="10"/>
      <c r="F37" s="10"/>
    </row>
    <row r="38" spans="1:6" x14ac:dyDescent="0.25">
      <c r="A38" s="3" t="s">
        <v>34</v>
      </c>
      <c r="B38" s="4"/>
      <c r="C38" s="4"/>
      <c r="D38" s="17">
        <f t="shared" si="18"/>
        <v>0</v>
      </c>
      <c r="E38" s="10"/>
      <c r="F38" s="10"/>
    </row>
    <row r="39" spans="1:6" x14ac:dyDescent="0.25">
      <c r="A39" s="3" t="s">
        <v>35</v>
      </c>
      <c r="B39" s="4"/>
      <c r="C39" s="4"/>
      <c r="D39" s="17">
        <f t="shared" si="18"/>
        <v>0</v>
      </c>
      <c r="E39" s="10"/>
      <c r="F39" s="10"/>
    </row>
    <row r="40" spans="1:6" x14ac:dyDescent="0.25">
      <c r="A40" s="3" t="s">
        <v>36</v>
      </c>
      <c r="B40" s="6">
        <f t="shared" ref="B40" si="19">(((B36)+(B37))+(B38))+(B39)</f>
        <v>0</v>
      </c>
      <c r="C40" s="6">
        <f t="shared" ref="C40:E40" si="20">(((C36)+(C37))+(C38))+(C39)</f>
        <v>0</v>
      </c>
      <c r="D40" s="18">
        <f t="shared" si="20"/>
        <v>0</v>
      </c>
      <c r="E40" s="12">
        <f t="shared" si="20"/>
        <v>0</v>
      </c>
      <c r="F40" s="12"/>
    </row>
    <row r="41" spans="1:6" x14ac:dyDescent="0.25">
      <c r="A41" s="3" t="s">
        <v>37</v>
      </c>
      <c r="B41" s="4"/>
      <c r="C41" s="4"/>
      <c r="D41" s="16"/>
      <c r="E41" s="10"/>
      <c r="F41" s="10"/>
    </row>
    <row r="42" spans="1:6" ht="34.5" x14ac:dyDescent="0.25">
      <c r="A42" s="3" t="s">
        <v>38</v>
      </c>
      <c r="B42" s="5">
        <v>265.08999999999997</v>
      </c>
      <c r="C42" s="5">
        <v>950</v>
      </c>
      <c r="D42" s="17">
        <f t="shared" ref="D42:D54" si="21">B42+C42</f>
        <v>1215.0899999999999</v>
      </c>
      <c r="E42" s="11">
        <v>1520</v>
      </c>
      <c r="F42" s="79" t="s">
        <v>340</v>
      </c>
    </row>
    <row r="43" spans="1:6" x14ac:dyDescent="0.25">
      <c r="A43" s="3" t="s">
        <v>39</v>
      </c>
      <c r="B43" s="4"/>
      <c r="C43" s="4"/>
      <c r="D43" s="17">
        <f t="shared" si="21"/>
        <v>0</v>
      </c>
      <c r="E43" s="10"/>
      <c r="F43" s="10"/>
    </row>
    <row r="44" spans="1:6" x14ac:dyDescent="0.25">
      <c r="A44" s="3" t="s">
        <v>40</v>
      </c>
      <c r="B44" s="4"/>
      <c r="C44" s="4"/>
      <c r="D44" s="17">
        <f t="shared" si="21"/>
        <v>0</v>
      </c>
      <c r="E44" s="10"/>
      <c r="F44" s="10"/>
    </row>
    <row r="45" spans="1:6" ht="23.25" x14ac:dyDescent="0.25">
      <c r="A45" s="3" t="s">
        <v>41</v>
      </c>
      <c r="B45" s="4">
        <v>310</v>
      </c>
      <c r="C45" s="5"/>
      <c r="D45" s="17">
        <f t="shared" si="21"/>
        <v>310</v>
      </c>
      <c r="E45" s="10">
        <v>770</v>
      </c>
      <c r="F45" s="25" t="s">
        <v>190</v>
      </c>
    </row>
    <row r="46" spans="1:6" x14ac:dyDescent="0.25">
      <c r="A46" s="3" t="s">
        <v>42</v>
      </c>
      <c r="B46" s="4"/>
      <c r="C46" s="4"/>
      <c r="D46" s="17">
        <f t="shared" si="21"/>
        <v>0</v>
      </c>
      <c r="E46" s="11"/>
      <c r="F46" s="11"/>
    </row>
    <row r="47" spans="1:6" x14ac:dyDescent="0.25">
      <c r="A47" s="3" t="s">
        <v>43</v>
      </c>
      <c r="B47" s="4"/>
      <c r="C47" s="4"/>
      <c r="D47" s="17">
        <f t="shared" si="21"/>
        <v>0</v>
      </c>
      <c r="E47" s="10"/>
      <c r="F47" s="10"/>
    </row>
    <row r="48" spans="1:6" x14ac:dyDescent="0.25">
      <c r="A48" s="3" t="s">
        <v>44</v>
      </c>
      <c r="B48" s="4"/>
      <c r="C48" s="5"/>
      <c r="D48" s="17">
        <f t="shared" si="21"/>
        <v>0</v>
      </c>
      <c r="E48" s="10"/>
      <c r="F48" s="10"/>
    </row>
    <row r="49" spans="1:6" x14ac:dyDescent="0.25">
      <c r="A49" s="3" t="s">
        <v>45</v>
      </c>
      <c r="B49" s="4"/>
      <c r="C49" s="4"/>
      <c r="D49" s="17">
        <f t="shared" si="21"/>
        <v>0</v>
      </c>
      <c r="E49" s="10">
        <v>125</v>
      </c>
      <c r="F49" s="25" t="s">
        <v>191</v>
      </c>
    </row>
    <row r="50" spans="1:6" x14ac:dyDescent="0.25">
      <c r="A50" s="3" t="s">
        <v>46</v>
      </c>
      <c r="B50" s="4"/>
      <c r="C50" s="4"/>
      <c r="D50" s="17">
        <f t="shared" si="21"/>
        <v>0</v>
      </c>
      <c r="E50" s="10"/>
      <c r="F50" s="10"/>
    </row>
    <row r="51" spans="1:6" x14ac:dyDescent="0.25">
      <c r="A51" s="3" t="s">
        <v>268</v>
      </c>
      <c r="B51" s="4"/>
      <c r="C51" s="4"/>
      <c r="D51" s="17">
        <f t="shared" si="21"/>
        <v>0</v>
      </c>
      <c r="E51" s="10">
        <f>E80*5</f>
        <v>60</v>
      </c>
      <c r="F51" s="10" t="s">
        <v>267</v>
      </c>
    </row>
    <row r="52" spans="1:6" x14ac:dyDescent="0.25">
      <c r="A52" s="3" t="s">
        <v>48</v>
      </c>
      <c r="B52" s="4"/>
      <c r="C52" s="4"/>
      <c r="D52" s="17">
        <f t="shared" si="21"/>
        <v>0</v>
      </c>
      <c r="E52" s="10">
        <v>2158</v>
      </c>
      <c r="F52" s="10" t="s">
        <v>314</v>
      </c>
    </row>
    <row r="53" spans="1:6" x14ac:dyDescent="0.25">
      <c r="A53" s="3" t="s">
        <v>49</v>
      </c>
      <c r="B53" s="4"/>
      <c r="C53" s="4"/>
      <c r="D53" s="17">
        <f t="shared" si="21"/>
        <v>0</v>
      </c>
      <c r="E53" s="10"/>
      <c r="F53" s="10"/>
    </row>
    <row r="54" spans="1:6" x14ac:dyDescent="0.25">
      <c r="A54" s="3" t="s">
        <v>50</v>
      </c>
      <c r="B54" s="4"/>
      <c r="C54" s="4"/>
      <c r="D54" s="17">
        <f t="shared" si="21"/>
        <v>0</v>
      </c>
      <c r="E54" s="10"/>
      <c r="F54" s="10"/>
    </row>
    <row r="55" spans="1:6" x14ac:dyDescent="0.25">
      <c r="A55" s="3" t="s">
        <v>51</v>
      </c>
      <c r="B55" s="6">
        <f t="shared" ref="B55" si="22">((B52)+(B53))+(B54)</f>
        <v>0</v>
      </c>
      <c r="C55" s="6">
        <f t="shared" ref="C55:E55" si="23">((C52)+(C53))+(C54)</f>
        <v>0</v>
      </c>
      <c r="D55" s="18">
        <f t="shared" si="23"/>
        <v>0</v>
      </c>
      <c r="E55" s="12">
        <f t="shared" si="23"/>
        <v>2158</v>
      </c>
      <c r="F55" s="12"/>
    </row>
    <row r="56" spans="1:6" x14ac:dyDescent="0.25">
      <c r="A56" s="3" t="s">
        <v>52</v>
      </c>
      <c r="B56" s="4"/>
      <c r="C56" s="4"/>
      <c r="D56" s="17">
        <f t="shared" ref="D56:D62" si="24">B56+C56</f>
        <v>0</v>
      </c>
      <c r="E56" s="10"/>
      <c r="F56" s="10"/>
    </row>
    <row r="57" spans="1:6" x14ac:dyDescent="0.25">
      <c r="A57" s="3" t="s">
        <v>269</v>
      </c>
      <c r="B57" s="4">
        <v>105</v>
      </c>
      <c r="C57" s="4"/>
      <c r="D57" s="17">
        <f t="shared" si="24"/>
        <v>105</v>
      </c>
      <c r="E57" s="10">
        <f>15*E80</f>
        <v>180</v>
      </c>
      <c r="F57" s="10" t="s">
        <v>270</v>
      </c>
    </row>
    <row r="58" spans="1:6" x14ac:dyDescent="0.25">
      <c r="A58" s="3" t="s">
        <v>54</v>
      </c>
      <c r="B58" s="4"/>
      <c r="C58" s="4"/>
      <c r="D58" s="17">
        <f t="shared" si="24"/>
        <v>0</v>
      </c>
      <c r="E58" s="10"/>
      <c r="F58" s="10"/>
    </row>
    <row r="59" spans="1:6" x14ac:dyDescent="0.25">
      <c r="A59" s="3" t="s">
        <v>55</v>
      </c>
      <c r="B59" s="4"/>
      <c r="C59" s="4"/>
      <c r="D59" s="17">
        <f t="shared" si="24"/>
        <v>0</v>
      </c>
      <c r="E59" s="10"/>
      <c r="F59" s="25"/>
    </row>
    <row r="60" spans="1:6" x14ac:dyDescent="0.25">
      <c r="A60" s="3" t="s">
        <v>56</v>
      </c>
      <c r="B60" s="4"/>
      <c r="C60" s="4"/>
      <c r="D60" s="17">
        <f t="shared" si="24"/>
        <v>0</v>
      </c>
      <c r="E60" s="10"/>
      <c r="F60" s="10"/>
    </row>
    <row r="61" spans="1:6" ht="23.25" x14ac:dyDescent="0.25">
      <c r="A61" s="3" t="s">
        <v>57</v>
      </c>
      <c r="B61" s="4">
        <v>1110.8499999999999</v>
      </c>
      <c r="C61" s="5"/>
      <c r="D61" s="17">
        <f t="shared" si="24"/>
        <v>1110.8499999999999</v>
      </c>
      <c r="E61" s="10">
        <v>950</v>
      </c>
      <c r="F61" s="25" t="s">
        <v>192</v>
      </c>
    </row>
    <row r="62" spans="1:6" ht="67.900000000000006" customHeight="1" x14ac:dyDescent="0.25">
      <c r="A62" s="3" t="s">
        <v>58</v>
      </c>
      <c r="B62" s="4"/>
      <c r="C62" s="5">
        <v>690</v>
      </c>
      <c r="D62" s="17">
        <f t="shared" si="24"/>
        <v>690</v>
      </c>
      <c r="E62" s="10">
        <v>850</v>
      </c>
      <c r="F62" s="10" t="s">
        <v>372</v>
      </c>
    </row>
    <row r="63" spans="1:6" x14ac:dyDescent="0.25">
      <c r="A63" s="3" t="s">
        <v>59</v>
      </c>
      <c r="B63" s="6">
        <f t="shared" ref="B63" si="25">((((((((((((((((((B41)+(B42))+(B43))+(B44))+(B45))+(B46))+(B47))+(B48))+(B49))+(B50))+(B51))+(B55))+(B56))+(B57))+(B58))+(B59))+(B60))+(B61))+(B62)</f>
        <v>1790.9399999999998</v>
      </c>
      <c r="C63" s="6">
        <f t="shared" ref="C63" si="26">((((((((((((((((((C41)+(C42))+(C43))+(C44))+(C45))+(C46))+(C47))+(C48))+(C49))+(C50))+(C51))+(C55))+(C56))+(C57))+(C58))+(C59))+(C60))+(C61))+(C62)</f>
        <v>1640</v>
      </c>
      <c r="D63" s="18">
        <f>((((((((((((((((((D41)+(D42))+(D43))+(D44))+(D45))+(D46))+(D47))+(D48))+(D49))+(D50))+(D51))+(D55))+(D56))+(D57))+(D58))+(D59))+(D60))+(D61))+(D62)</f>
        <v>3430.9399999999996</v>
      </c>
      <c r="E63" s="12">
        <f t="shared" ref="E63" si="27">((((((((((((((((((E41)+(E42))+(E43))+(E44))+(E45))+(E46))+(E47))+(E48))+(E49))+(E50))+(E51))+(E55))+(E56))+(E57))+(E58))+(E59))+(E60))+(E61))+(E62)</f>
        <v>6613</v>
      </c>
      <c r="F63" s="12"/>
    </row>
    <row r="64" spans="1:6" x14ac:dyDescent="0.25">
      <c r="A64" s="3" t="s">
        <v>60</v>
      </c>
      <c r="B64" s="6">
        <f t="shared" ref="B64" si="28">((B35)+(B40))+(B63)</f>
        <v>1790.9399999999998</v>
      </c>
      <c r="C64" s="6">
        <f t="shared" ref="C64:E64" si="29">((C35)+(C40))+(C63)</f>
        <v>1640</v>
      </c>
      <c r="D64" s="18">
        <f t="shared" si="29"/>
        <v>3430.9399999999996</v>
      </c>
      <c r="E64" s="12">
        <f t="shared" si="29"/>
        <v>6613</v>
      </c>
      <c r="F64" s="12"/>
    </row>
    <row r="65" spans="1:6" x14ac:dyDescent="0.25">
      <c r="A65" s="3" t="s">
        <v>61</v>
      </c>
      <c r="B65" s="6">
        <f t="shared" ref="B65" si="30">(B28)-(B64)</f>
        <v>-1540.9399999999998</v>
      </c>
      <c r="C65" s="6">
        <f t="shared" ref="C65:E65" si="31">(C28)-(C64)</f>
        <v>-1640</v>
      </c>
      <c r="D65" s="18">
        <f t="shared" si="31"/>
        <v>-3180.9399999999996</v>
      </c>
      <c r="E65" s="12">
        <f t="shared" si="31"/>
        <v>-6613</v>
      </c>
      <c r="F65" s="12"/>
    </row>
    <row r="66" spans="1:6" x14ac:dyDescent="0.25">
      <c r="A66" s="3" t="s">
        <v>62</v>
      </c>
      <c r="B66" s="4"/>
      <c r="C66" s="4"/>
      <c r="D66" s="17">
        <f t="shared" ref="D66:D69" si="32">B66+C66</f>
        <v>0</v>
      </c>
      <c r="E66" s="10"/>
      <c r="F66" s="10"/>
    </row>
    <row r="67" spans="1:6" x14ac:dyDescent="0.25">
      <c r="A67" s="3" t="s">
        <v>63</v>
      </c>
      <c r="B67" s="4"/>
      <c r="C67" s="4"/>
      <c r="D67" s="17">
        <f t="shared" si="32"/>
        <v>0</v>
      </c>
      <c r="E67" s="10"/>
      <c r="F67" s="10"/>
    </row>
    <row r="68" spans="1:6" ht="23.25" x14ac:dyDescent="0.25">
      <c r="A68" s="3" t="s">
        <v>64</v>
      </c>
      <c r="B68" s="4"/>
      <c r="C68" s="4"/>
      <c r="D68" s="17">
        <f t="shared" si="32"/>
        <v>0</v>
      </c>
      <c r="E68" s="10">
        <v>950</v>
      </c>
      <c r="F68" s="25" t="s">
        <v>192</v>
      </c>
    </row>
    <row r="69" spans="1:6" x14ac:dyDescent="0.25">
      <c r="A69" s="3" t="s">
        <v>65</v>
      </c>
      <c r="B69" s="4">
        <v>896</v>
      </c>
      <c r="C69" s="5"/>
      <c r="D69" s="17">
        <f t="shared" si="32"/>
        <v>896</v>
      </c>
      <c r="E69" s="10"/>
      <c r="F69" s="10"/>
    </row>
    <row r="70" spans="1:6" x14ac:dyDescent="0.25">
      <c r="A70" s="3" t="s">
        <v>66</v>
      </c>
      <c r="B70" s="6">
        <f t="shared" ref="B70" si="33">(B68)+(B69)</f>
        <v>896</v>
      </c>
      <c r="C70" s="6">
        <f t="shared" ref="C70:E70" si="34">(C68)+(C69)</f>
        <v>0</v>
      </c>
      <c r="D70" s="18">
        <f t="shared" si="34"/>
        <v>896</v>
      </c>
      <c r="E70" s="12">
        <f t="shared" si="34"/>
        <v>950</v>
      </c>
      <c r="F70" s="12"/>
    </row>
    <row r="71" spans="1:6" x14ac:dyDescent="0.25">
      <c r="A71" s="3" t="s">
        <v>67</v>
      </c>
      <c r="B71" s="6">
        <f t="shared" ref="B71" si="35">(B67)+(B70)</f>
        <v>896</v>
      </c>
      <c r="C71" s="6">
        <f t="shared" ref="C71:E71" si="36">(C67)+(C70)</f>
        <v>0</v>
      </c>
      <c r="D71" s="18">
        <f t="shared" si="36"/>
        <v>896</v>
      </c>
      <c r="E71" s="12">
        <f t="shared" si="36"/>
        <v>950</v>
      </c>
      <c r="F71" s="12"/>
    </row>
    <row r="72" spans="1:6" x14ac:dyDescent="0.25">
      <c r="A72" s="3" t="s">
        <v>68</v>
      </c>
      <c r="B72" s="6">
        <f t="shared" ref="B72" si="37">(B71)-(0)</f>
        <v>896</v>
      </c>
      <c r="C72" s="6">
        <f t="shared" ref="C72:E72" si="38">(C71)-(0)</f>
        <v>0</v>
      </c>
      <c r="D72" s="18">
        <f t="shared" si="38"/>
        <v>896</v>
      </c>
      <c r="E72" s="12">
        <f t="shared" si="38"/>
        <v>950</v>
      </c>
      <c r="F72" s="12"/>
    </row>
    <row r="73" spans="1:6" x14ac:dyDescent="0.25">
      <c r="A73" s="3" t="s">
        <v>69</v>
      </c>
      <c r="B73" s="7">
        <f t="shared" ref="B73" si="39">(B65)+(B72)</f>
        <v>-644.93999999999983</v>
      </c>
      <c r="C73" s="7">
        <f t="shared" ref="C73" si="40">(C65)+(C72)</f>
        <v>-1640</v>
      </c>
      <c r="D73" s="19">
        <f>(D65)+(D72)</f>
        <v>-2284.9399999999996</v>
      </c>
      <c r="E73" s="13">
        <f t="shared" ref="E73" si="41">(E65)+(E72)</f>
        <v>-5663</v>
      </c>
      <c r="F73" s="13"/>
    </row>
    <row r="74" spans="1:6" x14ac:dyDescent="0.25">
      <c r="A74" s="3"/>
      <c r="B74" s="4"/>
      <c r="C74" s="4"/>
      <c r="D74" s="16"/>
      <c r="E74" s="10"/>
      <c r="F74" s="10"/>
    </row>
    <row r="75" spans="1:6" ht="75" x14ac:dyDescent="0.25">
      <c r="A75" s="3" t="s">
        <v>336</v>
      </c>
      <c r="D75" s="17"/>
      <c r="E75" s="11">
        <v>3059.28</v>
      </c>
      <c r="F75" s="98" t="s">
        <v>239</v>
      </c>
    </row>
    <row r="77" spans="1:6" x14ac:dyDescent="0.25">
      <c r="A77" s="28" t="s">
        <v>127</v>
      </c>
      <c r="B77" s="3"/>
      <c r="C77" s="3"/>
    </row>
    <row r="78" spans="1:6" x14ac:dyDescent="0.25">
      <c r="A78" s="3" t="s">
        <v>125</v>
      </c>
      <c r="B78" s="3"/>
      <c r="C78" s="3"/>
      <c r="E78" s="26">
        <v>12</v>
      </c>
      <c r="F78" s="14" t="s">
        <v>197</v>
      </c>
    </row>
    <row r="79" spans="1:6" x14ac:dyDescent="0.25">
      <c r="A79" s="3" t="s">
        <v>126</v>
      </c>
      <c r="B79" s="3"/>
      <c r="C79" s="3"/>
      <c r="E79" s="27">
        <v>0</v>
      </c>
    </row>
    <row r="80" spans="1:6" x14ac:dyDescent="0.25">
      <c r="A80" s="3" t="s">
        <v>92</v>
      </c>
      <c r="B80" s="3"/>
      <c r="C80" s="3"/>
      <c r="E80" s="26">
        <f>E78+E79</f>
        <v>12</v>
      </c>
    </row>
    <row r="82" spans="1:5" ht="23.25" x14ac:dyDescent="0.25">
      <c r="A82" s="28" t="s">
        <v>129</v>
      </c>
      <c r="B82" s="8"/>
      <c r="C82" s="8"/>
    </row>
    <row r="83" spans="1:5" x14ac:dyDescent="0.25">
      <c r="A83" s="28" t="s">
        <v>125</v>
      </c>
      <c r="B83" s="8"/>
      <c r="C83" s="8"/>
      <c r="E83" s="14">
        <v>2699</v>
      </c>
    </row>
    <row r="84" spans="1:5" x14ac:dyDescent="0.25">
      <c r="A84" s="28" t="s">
        <v>128</v>
      </c>
      <c r="B84" s="8"/>
      <c r="C84" s="8"/>
      <c r="E84" s="14">
        <v>2158</v>
      </c>
    </row>
    <row r="86" spans="1:5" x14ac:dyDescent="0.25">
      <c r="A86" s="28" t="s">
        <v>130</v>
      </c>
      <c r="B86" s="29" t="s">
        <v>134</v>
      </c>
      <c r="C86" s="29" t="s">
        <v>131</v>
      </c>
      <c r="D86" s="30" t="s">
        <v>132</v>
      </c>
      <c r="E86" s="31" t="s">
        <v>133</v>
      </c>
    </row>
    <row r="87" spans="1:5" x14ac:dyDescent="0.25">
      <c r="A87" s="28"/>
      <c r="B87" s="32" t="s">
        <v>193</v>
      </c>
      <c r="C87" s="32" t="s">
        <v>142</v>
      </c>
      <c r="D87" s="33" t="s">
        <v>142</v>
      </c>
      <c r="E87" s="34" t="s">
        <v>194</v>
      </c>
    </row>
    <row r="88" spans="1:5" x14ac:dyDescent="0.25">
      <c r="A88" s="8"/>
      <c r="B88" s="8" t="s">
        <v>195</v>
      </c>
      <c r="C88" s="8">
        <v>2019</v>
      </c>
      <c r="D88" s="20" t="s">
        <v>142</v>
      </c>
      <c r="E88" s="14" t="s">
        <v>196</v>
      </c>
    </row>
  </sheetData>
  <mergeCells count="1">
    <mergeCell ref="B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BUDGET</vt:lpstr>
      <vt:lpstr>Baseball</vt:lpstr>
      <vt:lpstr>Basketball-Boys</vt:lpstr>
      <vt:lpstr>Basketball- Girls</vt:lpstr>
      <vt:lpstr>Cheer</vt:lpstr>
      <vt:lpstr>Cross Country</vt:lpstr>
      <vt:lpstr>Football</vt:lpstr>
      <vt:lpstr>Golf - Boys</vt:lpstr>
      <vt:lpstr>Golf - Girls</vt:lpstr>
      <vt:lpstr>Lacrosse - Boys</vt:lpstr>
      <vt:lpstr>Lacrosse - Girls</vt:lpstr>
      <vt:lpstr>Soccer - Boys</vt:lpstr>
      <vt:lpstr>Soccer - Girls</vt:lpstr>
      <vt:lpstr>Softball</vt:lpstr>
      <vt:lpstr>Swim &amp; Dive</vt:lpstr>
      <vt:lpstr>Tennis - Boys</vt:lpstr>
      <vt:lpstr>Tennis - Girls</vt:lpstr>
      <vt:lpstr>Track &amp; Field</vt:lpstr>
      <vt:lpstr>Volleyball - Boys</vt:lpstr>
      <vt:lpstr>Volleyball - Girls</vt:lpstr>
      <vt:lpstr>Water Polo - Boys</vt:lpstr>
      <vt:lpstr>Water Polo - Girls</vt:lpstr>
      <vt:lpstr>Wrestling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Sarah H. Ellis</cp:lastModifiedBy>
  <dcterms:created xsi:type="dcterms:W3CDTF">2021-07-08T01:56:45Z</dcterms:created>
  <dcterms:modified xsi:type="dcterms:W3CDTF">2023-01-17T17:50:22Z</dcterms:modified>
</cp:coreProperties>
</file>